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8060" windowHeight="7815"/>
  </bookViews>
  <sheets>
    <sheet name="Sheet2" sheetId="5" r:id="rId1"/>
    <sheet name="ebay sales" sheetId="1" r:id="rId2"/>
    <sheet name="buyers" sheetId="2" r:id="rId3"/>
    <sheet name="TheOnlineYardsale" sheetId="3" r:id="rId4"/>
  </sheets>
  <definedNames>
    <definedName name="_xlnm._FilterDatabase" localSheetId="1" hidden="1">'ebay sales'!$A$3:$AC$73</definedName>
    <definedName name="_xlnm.Print_Area" localSheetId="1">'ebay sales'!$A$3:$L$73</definedName>
    <definedName name="_xlnm.Print_Area" localSheetId="0">Sheet2!$A$3:$C$9</definedName>
  </definedNames>
  <calcPr calcId="125725" calcMode="manual"/>
  <pivotCaches>
    <pivotCache cacheId="4" r:id="rId5"/>
  </pivotCaches>
</workbook>
</file>

<file path=xl/calcChain.xml><?xml version="1.0" encoding="utf-8"?>
<calcChain xmlns="http://schemas.openxmlformats.org/spreadsheetml/2006/main">
  <c r="AC60" i="1"/>
  <c r="AC4"/>
  <c r="AC5"/>
  <c r="AC6"/>
  <c r="AC7"/>
  <c r="AC8"/>
  <c r="AC9"/>
  <c r="AC10"/>
  <c r="AC11"/>
  <c r="AC14"/>
  <c r="AC20"/>
  <c r="AC22"/>
  <c r="AC23"/>
  <c r="AC25"/>
  <c r="AC28"/>
  <c r="AC29"/>
  <c r="AC30"/>
  <c r="AC31"/>
  <c r="AC32"/>
  <c r="AC43"/>
  <c r="AC52"/>
  <c r="AC27"/>
  <c r="I8" i="3"/>
  <c r="I7"/>
  <c r="I4"/>
  <c r="I5"/>
  <c r="I6"/>
  <c r="I3"/>
  <c r="L73" i="1"/>
  <c r="R73" s="1"/>
  <c r="L70"/>
  <c r="R70" s="1"/>
  <c r="L71"/>
  <c r="L72"/>
  <c r="R72" s="1"/>
  <c r="L69"/>
  <c r="R69" s="1"/>
  <c r="R71"/>
  <c r="L68"/>
  <c r="R68" s="1"/>
  <c r="L67"/>
  <c r="R67" s="1"/>
  <c r="L66"/>
  <c r="R66" s="1"/>
  <c r="R24"/>
  <c r="L24"/>
  <c r="L65"/>
  <c r="R65" s="1"/>
  <c r="L64"/>
  <c r="R64" s="1"/>
  <c r="L63"/>
  <c r="R63" s="1"/>
  <c r="L62"/>
  <c r="R62" s="1"/>
  <c r="L61"/>
  <c r="R61" s="1"/>
  <c r="L60"/>
  <c r="R60" s="1"/>
  <c r="L59"/>
  <c r="R59" s="1"/>
  <c r="L58"/>
  <c r="R58" s="1"/>
  <c r="L57"/>
  <c r="R57" s="1"/>
  <c r="L56"/>
  <c r="R56" s="1"/>
  <c r="H52"/>
  <c r="L52" s="1"/>
  <c r="R52" s="1"/>
  <c r="L54"/>
  <c r="R54" s="1"/>
  <c r="L55"/>
  <c r="R55" s="1"/>
  <c r="L53"/>
  <c r="R53" s="1"/>
  <c r="L51"/>
  <c r="R51" s="1"/>
  <c r="L42"/>
  <c r="R42" s="1"/>
  <c r="L43"/>
  <c r="R43" s="1"/>
  <c r="L44"/>
  <c r="R44" s="1"/>
  <c r="L45"/>
  <c r="R45" s="1"/>
  <c r="L46"/>
  <c r="R46" s="1"/>
  <c r="L47"/>
  <c r="R47" s="1"/>
  <c r="L48"/>
  <c r="R48" s="1"/>
  <c r="L49"/>
  <c r="R49" s="1"/>
  <c r="L50"/>
  <c r="R50" s="1"/>
  <c r="L41"/>
  <c r="R41" s="1"/>
  <c r="L40"/>
  <c r="R40" s="1"/>
  <c r="L39"/>
  <c r="R39" s="1"/>
  <c r="L38"/>
  <c r="R38" s="1"/>
  <c r="L37"/>
  <c r="R37" s="1"/>
  <c r="L36"/>
  <c r="R36" s="1"/>
  <c r="L32"/>
  <c r="R32" s="1"/>
  <c r="L33"/>
  <c r="R33" s="1"/>
  <c r="L34"/>
  <c r="R34" s="1"/>
  <c r="L35"/>
  <c r="R35" s="1"/>
  <c r="L21"/>
  <c r="R21" s="1"/>
  <c r="L14"/>
  <c r="R14" s="1"/>
  <c r="L31"/>
  <c r="R31" s="1"/>
  <c r="L30"/>
  <c r="R30" s="1"/>
  <c r="L29"/>
  <c r="R29" s="1"/>
  <c r="L28"/>
  <c r="R28" s="1"/>
  <c r="L27"/>
  <c r="R27" s="1"/>
  <c r="L26"/>
  <c r="R26" s="1"/>
  <c r="L25"/>
  <c r="R25" s="1"/>
  <c r="L23"/>
  <c r="R23" s="1"/>
  <c r="L5"/>
  <c r="R5" s="1"/>
  <c r="L6"/>
  <c r="R6" s="1"/>
  <c r="L9"/>
  <c r="R9" s="1"/>
  <c r="L10"/>
  <c r="R10" s="1"/>
  <c r="L4"/>
  <c r="R4" s="1"/>
  <c r="L22"/>
  <c r="R22" s="1"/>
  <c r="H20"/>
  <c r="L20" s="1"/>
  <c r="R20" s="1"/>
  <c r="H19"/>
  <c r="L19" s="1"/>
  <c r="R19" s="1"/>
  <c r="H18"/>
  <c r="L18" s="1"/>
  <c r="R18" s="1"/>
  <c r="H17"/>
  <c r="L17" s="1"/>
  <c r="R17" s="1"/>
  <c r="H16"/>
  <c r="L16" s="1"/>
  <c r="R16" s="1"/>
  <c r="H15"/>
  <c r="L15" s="1"/>
  <c r="R15" s="1"/>
  <c r="H13"/>
  <c r="L13" s="1"/>
  <c r="R13" s="1"/>
  <c r="H12"/>
  <c r="L12" s="1"/>
  <c r="R12" s="1"/>
  <c r="L11"/>
  <c r="R11" s="1"/>
  <c r="L8"/>
  <c r="R8" s="1"/>
  <c r="L7"/>
  <c r="R7" s="1"/>
</calcChain>
</file>

<file path=xl/sharedStrings.xml><?xml version="1.0" encoding="utf-8"?>
<sst xmlns="http://schemas.openxmlformats.org/spreadsheetml/2006/main" count="265" uniqueCount="155">
  <si>
    <t>ebay gross sales</t>
  </si>
  <si>
    <t>item</t>
  </si>
  <si>
    <t>seller cost</t>
  </si>
  <si>
    <t>BIN</t>
  </si>
  <si>
    <t>OBO</t>
  </si>
  <si>
    <t>seller shipping cost</t>
  </si>
  <si>
    <t>eBay charges</t>
  </si>
  <si>
    <t>paypal charges</t>
  </si>
  <si>
    <t>final selling price</t>
  </si>
  <si>
    <t>listing #</t>
  </si>
  <si>
    <t>Net Cost</t>
  </si>
  <si>
    <t>Mens Designer SIlk Necktie Red Black and Gold Stripe</t>
  </si>
  <si>
    <t>Mens Silk Necktie Nautica Maroon</t>
  </si>
  <si>
    <t>Mens Necktie R Cavalier Collection Grey Maroon and Silver Stripes</t>
  </si>
  <si>
    <t>Projected profit</t>
  </si>
  <si>
    <t>Actual Profit</t>
  </si>
  <si>
    <t>Did not sell</t>
  </si>
  <si>
    <t>Mens Designer Necktie Alexander Collection I Z Richards</t>
  </si>
  <si>
    <t>Mens Designer Silk Necktie Chaps Blue Black Teal Silver Purple Stripes</t>
  </si>
  <si>
    <t>Mens Designer Silk Necktie Richards Yellow Teardrop</t>
  </si>
  <si>
    <t>Mens Designer Necktie Pink Red Geometric Pattern</t>
  </si>
  <si>
    <t>Kyocera TNT! - Black blue (Virgin Mobile) Cellular Phone (2)</t>
  </si>
  <si>
    <t>Girls 100% Polyester Size 14 Hooded Thermal Coat Brown Pink Trim Purple Liner</t>
  </si>
  <si>
    <t>listing date</t>
  </si>
  <si>
    <t>Fendi FS 5153 Sunglasses Women</t>
  </si>
  <si>
    <t>Michael Kors Designer Sunglasses for Women M2472s</t>
  </si>
  <si>
    <t>Guess Designer Sunglasses for Women GU6364-BLK-3-125</t>
  </si>
  <si>
    <t>Omron 7 Series Blood Pressure Monitor Upper Arm ComFit Standard &amp; Large Cuff</t>
  </si>
  <si>
    <t>Mens Van Heusen Poplin Easy Care Long Sleeve Dress Shirt White 17.5 x 34/35</t>
  </si>
  <si>
    <t>Mens Van Heusen Studio Long Sleeve Dress Shirt Blue Check 17.5 XL</t>
  </si>
  <si>
    <t>Mens Necktie - Designer Asantsne - Pink Red Geometric Pattern</t>
  </si>
  <si>
    <t xml:space="preserve"> Mens Izod Long Sleeve Dress Shirt Blue 17.5 34/35 XL</t>
  </si>
  <si>
    <t>Mens Croft Barrow Long Sleeve Dress Shirt Blue 17 36</t>
  </si>
  <si>
    <t>Mens Croft Barrow Long Sleeve Oxford Dress Shirt Cream 17.5 36</t>
  </si>
  <si>
    <t>Boys 100% Polyester Size 18/20 Hooded Thermal Coat Orange Navy Trim</t>
  </si>
  <si>
    <t>Girls 100% Polyester Size 10/12 Hooded Thermal Coat Navy Pink Trim</t>
  </si>
  <si>
    <t>Boys 100% Polyester Size 10/12 Hooded Thermal Coat Navy Charcoal Trim</t>
  </si>
  <si>
    <t>Boys 100% Polyester Size 18/20 Hooded Thermal Coat Charcoal Green Trim</t>
  </si>
  <si>
    <t>Boys 100% Polyester Size 8 Hooded Thermal Parka Green Charcoal Trim</t>
  </si>
  <si>
    <t>Mens Designer Silk Necktie Anthony Richards Black Gold Geometric Shapes</t>
  </si>
  <si>
    <t>Tax</t>
  </si>
  <si>
    <t>reduced to $21 on 3/16</t>
  </si>
  <si>
    <t>Visual Studio for Dummies</t>
  </si>
  <si>
    <t>IP Surveillance camera</t>
  </si>
  <si>
    <t>BOSE OE headphones with case</t>
  </si>
  <si>
    <t>Source</t>
  </si>
  <si>
    <t>Ignite</t>
  </si>
  <si>
    <t>Bounty Hunter Discovery 1100 Metal Detector (child size)</t>
  </si>
  <si>
    <t>Bounty Hunter Fast Tracker Metal Detector</t>
  </si>
  <si>
    <t>I-FLYHELI 3.5CH GYRO METAL INFRARED HELICOPTER</t>
  </si>
  <si>
    <t>NEW BRIGHT 61229-2 TOUCH SCREEN RADIO CONTROL NISSAN 370Z</t>
  </si>
  <si>
    <t>NEW BRIGHT 61229-1 TOUCH SCREEN RADIO CONTROL CORVETTE</t>
  </si>
  <si>
    <t>11814 arborlake way</t>
  </si>
  <si>
    <t>david kruger</t>
  </si>
  <si>
    <t>CA</t>
  </si>
  <si>
    <t>san diego</t>
  </si>
  <si>
    <t>name</t>
  </si>
  <si>
    <t>addr</t>
  </si>
  <si>
    <t>city</t>
  </si>
  <si>
    <t>state</t>
  </si>
  <si>
    <t>zip</t>
  </si>
  <si>
    <t>ezdropship</t>
  </si>
  <si>
    <t>shipped</t>
  </si>
  <si>
    <t>Status</t>
  </si>
  <si>
    <t>also listed on Webstore</t>
  </si>
  <si>
    <t>Bounty Hunter Metal Detector Carry Bag</t>
  </si>
  <si>
    <t>Oneida Chippendale Oval Gallery Tray with Liner</t>
  </si>
  <si>
    <t>Crate and Barrel Electric Wine Opener</t>
  </si>
  <si>
    <t>Sex and the City Seasons 1-4 VHS 15 tapes total</t>
  </si>
  <si>
    <t>Salton Hotray Automatic Food Warmer</t>
  </si>
  <si>
    <t xml:space="preserve">Godinger Bowl with Lid Warming Rack </t>
  </si>
  <si>
    <t>Sandy Creek Giant Fire Station 3x2ft Floor Puzzle Ages 36 Months and Up</t>
  </si>
  <si>
    <t>Sony Under Cabinet CD AM FM Stereo (used)</t>
  </si>
  <si>
    <t>160995859610</t>
  </si>
  <si>
    <t>Cut Glass Pedestal Bowl</t>
  </si>
  <si>
    <t>Blackberry 8703 w holster, leather belt case</t>
  </si>
  <si>
    <t>Nikon Lite Touch Zoom 130ed Analog Camera w Panorama 38 130 mm macro</t>
  </si>
  <si>
    <t>PYLE PHRM22 MARATHON HEART RATE MONITOR WATCH SILVER</t>
  </si>
  <si>
    <t>PYLE PHRM22 MARATHON HEART RATE MONITOR WATCH GREEN</t>
  </si>
  <si>
    <t>PYLE PHRM22 MARATHON HEART RATE MONITOR WATCH PINK</t>
  </si>
  <si>
    <t>doba</t>
  </si>
  <si>
    <t>Seagate Freeagent GoFlex Desk pn 9zh9p6  2tb Dock USB Firewire</t>
  </si>
  <si>
    <t>Cuisinart Parts DLC-8 Work Bowls Cover Pusher</t>
  </si>
  <si>
    <t>homedics foot pleaser</t>
  </si>
  <si>
    <t>parcel select</t>
  </si>
  <si>
    <t>INNOVAGE DIGITAL PHOTO KEYCHAIN 60 PHOTOS 8Mb NEW FACTORY SEALED USB 1611266</t>
  </si>
  <si>
    <t>BRAND NEW iessentials Laptop Cooling Station Pad USB Powered IE-LCS1</t>
  </si>
  <si>
    <t>weight</t>
  </si>
  <si>
    <t>shipping</t>
  </si>
  <si>
    <t>3lb 11oz wobox</t>
  </si>
  <si>
    <t>Hunter Just Right Digital Electronic Thermostat 42995B New</t>
  </si>
  <si>
    <t>10oz</t>
  </si>
  <si>
    <t>8oz wo box</t>
  </si>
  <si>
    <t>1lb 3 ox</t>
  </si>
  <si>
    <t>160999081359</t>
  </si>
  <si>
    <t>lg flat rate  box</t>
  </si>
  <si>
    <t>Sector 3253943200 300 Chronograph Mens Watch Sector 3253943200</t>
  </si>
  <si>
    <t>VIVITAR® DIGITAL CAMERA/CAMCORDER DVR545</t>
  </si>
  <si>
    <t>ezdropship.com</t>
  </si>
  <si>
    <t xml:space="preserve">PREMIER 4 PERSON DOME TENT 1400T </t>
  </si>
  <si>
    <t>161002843862</t>
  </si>
  <si>
    <t>ups gnd</t>
  </si>
  <si>
    <t>yardsale</t>
  </si>
  <si>
    <t>living well</t>
  </si>
  <si>
    <t>thewarehouse</t>
  </si>
  <si>
    <t>walmart (batteries)</t>
  </si>
  <si>
    <t>craft show</t>
  </si>
  <si>
    <t>$60 health and beauty gift card from Zbiddy</t>
  </si>
  <si>
    <t>starting bid</t>
  </si>
  <si>
    <t>zbiddy</t>
  </si>
  <si>
    <t>Mens Croft Barrow Long Sleeve Micro Pinpoint Dress Shirt White 17 36</t>
  </si>
  <si>
    <t>ended and not relisted</t>
  </si>
  <si>
    <t xml:space="preserve">relisted </t>
  </si>
  <si>
    <t xml:space="preserve"> relisted 4/16/2013</t>
  </si>
  <si>
    <t>relisted on ebay</t>
  </si>
  <si>
    <t>Bounty Hunter BH Gold Digger Metal Detector</t>
  </si>
  <si>
    <t># Remaining</t>
  </si>
  <si>
    <t>Bounty Hunter Lone Star  Metal Detector</t>
  </si>
  <si>
    <t># items listed</t>
  </si>
  <si>
    <t>Bounty Hunter S3019 Guardian Hand Wand Metal Detector</t>
  </si>
  <si>
    <t>HP VP6111 DLC PC Projector 800x600</t>
  </si>
  <si>
    <t>Held - over selling limit</t>
  </si>
  <si>
    <t>Bounty Hunter Discovery 2200  Metal Detector Special Edition Junior Size</t>
  </si>
  <si>
    <t>Held - over selling limit - released</t>
  </si>
  <si>
    <t>Bounty Hunter BH Tracker IV Gold Digger Metal Detector Advanced Technology</t>
  </si>
  <si>
    <t>Refunded - missing tape 2 (I don’t believe it)</t>
  </si>
  <si>
    <t>Date</t>
  </si>
  <si>
    <t>Items</t>
  </si>
  <si>
    <t>Asking price</t>
  </si>
  <si>
    <t>Free shipping?</t>
  </si>
  <si>
    <t>Shipping Cost</t>
  </si>
  <si>
    <t>Sale Price</t>
  </si>
  <si>
    <t>y</t>
  </si>
  <si>
    <t>Acquisition Cost</t>
  </si>
  <si>
    <t>Profit</t>
  </si>
  <si>
    <t>Paypal Fee</t>
  </si>
  <si>
    <t>6+ Designer Men'S Ties Various Colors And Patterns. Nautica, Cavalier, J Z Richards, Anthony Richards, Chaps, Asantsne. $50 For Lot. Free Shipping Us Only. See Pictures And Ad Copy On Http://Emporium.Auctiva.Com/Richmoyer24Nm</t>
  </si>
  <si>
    <t>I-Flyheli 3.5Ch Gyro Metal Infrared Helicopter</t>
  </si>
  <si>
    <t>New Bright 61229-2 Touch Screen Radio Control Nissan 370Z  Asking $73.49.  . Free Shipping Us Only. See Pictures And Ad Copy On Http://Emporium.Auctiva.Com/Richmoyer24Nm</t>
  </si>
  <si>
    <t>New Bright 61229-1 Touch Screen Radio Control Corvette.  Asking $73.49.  . Free Shipping Us Only. See Pictures And Ad Copy On Http://Emporium.Auctiva.Com/Richmoyer24Nm</t>
  </si>
  <si>
    <t>Bounty Hunter Discovery 1100 Metal Detector (child size).  Asking $139.95.  . Free Shipping Us Only. See Pictures And Ad Copy On Http://Emporium.Auctiva.Com/Richmoyer24Nm</t>
  </si>
  <si>
    <t>Bounty Hunter Fast Tracker Metal Detector.  Brand New in Box.  Asking $129.95.   Free Shipping Us Only. See Pictures And Ad Copy On Http://Emporium.Auctiva.Com/Richmoyer24Nm</t>
  </si>
  <si>
    <t>relisted on ebay 161032415381</t>
  </si>
  <si>
    <t>listed onlineyardsale.com</t>
  </si>
  <si>
    <t>Value donated to Goodwill 7/2/2013</t>
  </si>
  <si>
    <t>clothing</t>
  </si>
  <si>
    <t>household</t>
  </si>
  <si>
    <t>misc</t>
  </si>
  <si>
    <t>category</t>
  </si>
  <si>
    <t>Row Labels</t>
  </si>
  <si>
    <t>(blank)</t>
  </si>
  <si>
    <t>Grand Total</t>
  </si>
  <si>
    <t>Count of Value donated to Goodwill 7/2/2013</t>
  </si>
  <si>
    <t>Sum of Value donated to Goodwill 7/2/2013</t>
  </si>
  <si>
    <t>Values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</si>
</sst>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222222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" fontId="0" fillId="0" borderId="0" xfId="0" applyNumberFormat="1" applyAlignment="1">
      <alignment wrapText="1"/>
    </xf>
    <xf numFmtId="44" fontId="0" fillId="0" borderId="0" xfId="1" applyFont="1"/>
    <xf numFmtId="44" fontId="0" fillId="0" borderId="0" xfId="1" applyFont="1" applyAlignment="1">
      <alignment wrapText="1"/>
    </xf>
    <xf numFmtId="14" fontId="0" fillId="0" borderId="0" xfId="0" applyNumberFormat="1"/>
    <xf numFmtId="16" fontId="0" fillId="0" borderId="0" xfId="0" applyNumberFormat="1"/>
    <xf numFmtId="16" fontId="0" fillId="2" borderId="0" xfId="0" applyNumberFormat="1" applyFill="1"/>
    <xf numFmtId="0" fontId="0" fillId="2" borderId="0" xfId="0" applyFill="1"/>
    <xf numFmtId="1" fontId="0" fillId="2" borderId="0" xfId="0" applyNumberFormat="1" applyFill="1"/>
    <xf numFmtId="44" fontId="0" fillId="2" borderId="0" xfId="1" applyFont="1" applyFill="1"/>
    <xf numFmtId="14" fontId="0" fillId="2" borderId="0" xfId="0" applyNumberFormat="1" applyFill="1"/>
    <xf numFmtId="44" fontId="0" fillId="0" borderId="0" xfId="1" applyFont="1" applyFill="1"/>
    <xf numFmtId="0" fontId="2" fillId="0" borderId="0" xfId="0" applyFont="1"/>
    <xf numFmtId="0" fontId="0" fillId="2" borderId="0" xfId="0" applyFill="1" applyAlignment="1">
      <alignment wrapText="1"/>
    </xf>
    <xf numFmtId="44" fontId="4" fillId="2" borderId="0" xfId="1" applyFont="1" applyFill="1"/>
    <xf numFmtId="49" fontId="3" fillId="2" borderId="0" xfId="0" quotePrefix="1" applyNumberFormat="1" applyFont="1" applyFill="1"/>
    <xf numFmtId="44" fontId="0" fillId="3" borderId="0" xfId="1" applyFont="1" applyFill="1"/>
    <xf numFmtId="14" fontId="5" fillId="0" borderId="0" xfId="0" applyNumberFormat="1" applyFont="1"/>
    <xf numFmtId="1" fontId="5" fillId="0" borderId="0" xfId="0" applyNumberFormat="1" applyFont="1"/>
    <xf numFmtId="0" fontId="5" fillId="0" borderId="0" xfId="0" applyFont="1"/>
    <xf numFmtId="44" fontId="5" fillId="0" borderId="0" xfId="1" applyFont="1"/>
    <xf numFmtId="0" fontId="5" fillId="0" borderId="0" xfId="0" applyFont="1" applyAlignment="1">
      <alignment wrapText="1"/>
    </xf>
    <xf numFmtId="0" fontId="5" fillId="2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44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4" fontId="0" fillId="0" borderId="0" xfId="1" applyFont="1" applyAlignment="1">
      <alignment horizontal="center" vertical="center"/>
    </xf>
    <xf numFmtId="44" fontId="0" fillId="0" borderId="0" xfId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4" fillId="0" borderId="0" xfId="1" applyFont="1" applyAlignment="1">
      <alignment vertical="center"/>
    </xf>
    <xf numFmtId="0" fontId="0" fillId="2" borderId="0" xfId="0" quotePrefix="1" applyFill="1"/>
    <xf numFmtId="44" fontId="5" fillId="0" borderId="0" xfId="1" applyFont="1" applyFill="1"/>
    <xf numFmtId="14" fontId="5" fillId="4" borderId="0" xfId="0" applyNumberFormat="1" applyFont="1" applyFill="1"/>
    <xf numFmtId="1" fontId="5" fillId="4" borderId="0" xfId="0" applyNumberFormat="1" applyFont="1" applyFill="1"/>
    <xf numFmtId="0" fontId="5" fillId="4" borderId="0" xfId="0" applyFont="1" applyFill="1"/>
    <xf numFmtId="44" fontId="5" fillId="4" borderId="0" xfId="1" applyFont="1" applyFill="1"/>
    <xf numFmtId="0" fontId="5" fillId="0" borderId="0" xfId="0" quotePrefix="1" applyFont="1"/>
    <xf numFmtId="14" fontId="0" fillId="0" borderId="0" xfId="0" applyNumberFormat="1" applyFill="1"/>
    <xf numFmtId="1" fontId="0" fillId="0" borderId="0" xfId="0" applyNumberFormat="1" applyFill="1"/>
    <xf numFmtId="0" fontId="0" fillId="0" borderId="0" xfId="0" applyFill="1"/>
    <xf numFmtId="44" fontId="5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hard Moyer" refreshedDate="41457.751186111112" createdVersion="3" refreshedVersion="3" minRefreshableVersion="3" recordCount="57">
  <cacheSource type="worksheet">
    <worksheetSource ref="AC3:AD60" sheet="ebay sales"/>
  </cacheSource>
  <cacheFields count="2">
    <cacheField name="Value donated to Goodwill 7/2/2013" numFmtId="44">
      <sharedItems containsString="0" containsBlank="1" containsNumber="1" minValue="0.8" maxValue="40.343600000000002"/>
    </cacheField>
    <cacheField name="category" numFmtId="0">
      <sharedItems containsBlank="1" count="4">
        <s v="clothing"/>
        <m/>
        <s v="household"/>
        <s v="misc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">
  <r>
    <n v="0.8"/>
    <x v="0"/>
  </r>
  <r>
    <n v="0.8"/>
    <x v="0"/>
  </r>
  <r>
    <n v="0.8"/>
    <x v="0"/>
  </r>
  <r>
    <n v="0.8"/>
    <x v="0"/>
  </r>
  <r>
    <n v="0.8"/>
    <x v="0"/>
  </r>
  <r>
    <n v="0.8"/>
    <x v="0"/>
  </r>
  <r>
    <n v="0.8"/>
    <x v="0"/>
  </r>
  <r>
    <n v="0.8"/>
    <x v="0"/>
  </r>
  <r>
    <m/>
    <x v="1"/>
  </r>
  <r>
    <m/>
    <x v="1"/>
  </r>
  <r>
    <n v="3"/>
    <x v="0"/>
  </r>
  <r>
    <m/>
    <x v="1"/>
  </r>
  <r>
    <m/>
    <x v="1"/>
  </r>
  <r>
    <m/>
    <x v="1"/>
  </r>
  <r>
    <m/>
    <x v="1"/>
  </r>
  <r>
    <m/>
    <x v="1"/>
  </r>
  <r>
    <n v="40.343600000000002"/>
    <x v="2"/>
  </r>
  <r>
    <m/>
    <x v="1"/>
  </r>
  <r>
    <n v="3.33"/>
    <x v="3"/>
  </r>
  <r>
    <n v="3.33"/>
    <x v="0"/>
  </r>
  <r>
    <m/>
    <x v="1"/>
  </r>
  <r>
    <n v="3.33"/>
    <x v="0"/>
  </r>
  <r>
    <m/>
    <x v="1"/>
  </r>
  <r>
    <n v="3"/>
    <x v="0"/>
  </r>
  <r>
    <n v="3"/>
    <x v="0"/>
  </r>
  <r>
    <n v="3"/>
    <x v="0"/>
  </r>
  <r>
    <n v="3"/>
    <x v="0"/>
  </r>
  <r>
    <n v="3"/>
    <x v="0"/>
  </r>
  <r>
    <n v="0.8"/>
    <x v="0"/>
  </r>
  <r>
    <m/>
    <x v="1"/>
  </r>
  <r>
    <m/>
    <x v="1"/>
  </r>
  <r>
    <m/>
    <x v="1"/>
  </r>
  <r>
    <m/>
    <x v="1"/>
  </r>
  <r>
    <m/>
    <x v="1"/>
  </r>
  <r>
    <m/>
    <x v="1"/>
  </r>
  <r>
    <m/>
    <x v="1"/>
  </r>
  <r>
    <m/>
    <x v="1"/>
  </r>
  <r>
    <m/>
    <x v="1"/>
  </r>
  <r>
    <n v="2"/>
    <x v="2"/>
  </r>
  <r>
    <n v="5"/>
    <x v="2"/>
  </r>
  <r>
    <m/>
    <x v="1"/>
  </r>
  <r>
    <m/>
    <x v="1"/>
  </r>
  <r>
    <n v="2"/>
    <x v="2"/>
  </r>
  <r>
    <m/>
    <x v="1"/>
  </r>
  <r>
    <m/>
    <x v="1"/>
  </r>
  <r>
    <n v="1"/>
    <x v="3"/>
  </r>
  <r>
    <m/>
    <x v="1"/>
  </r>
  <r>
    <m/>
    <x v="1"/>
  </r>
  <r>
    <n v="10.462199999999999"/>
    <x v="3"/>
  </r>
  <r>
    <m/>
    <x v="1"/>
  </r>
  <r>
    <m/>
    <x v="1"/>
  </r>
  <r>
    <m/>
    <x v="1"/>
  </r>
  <r>
    <m/>
    <x v="1"/>
  </r>
  <r>
    <m/>
    <x v="1"/>
  </r>
  <r>
    <m/>
    <x v="1"/>
  </r>
  <r>
    <m/>
    <x v="1"/>
  </r>
  <r>
    <n v="6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9" firstHeaderRow="1" firstDataRow="2" firstDataCol="1"/>
  <pivotFields count="2">
    <pivotField dataField="1" showAll="0"/>
    <pivotField axis="axisRow" showAll="0">
      <items count="5">
        <item x="0"/>
        <item x="2"/>
        <item x="3"/>
        <item x="1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Value donated to Goodwill 7/2/2013" fld="0" baseField="0" baseItem="0"/>
    <dataField name="Count of Value donated to Goodwill 7/2/2013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9"/>
  <sheetViews>
    <sheetView tabSelected="1" workbookViewId="0">
      <selection activeCell="A3" sqref="A3:C9"/>
    </sheetView>
  </sheetViews>
  <sheetFormatPr defaultRowHeight="15"/>
  <cols>
    <col min="1" max="1" width="13" bestFit="1" customWidth="1"/>
    <col min="2" max="2" width="40.5703125" style="4" customWidth="1"/>
    <col min="3" max="3" width="42.140625" bestFit="1" customWidth="1"/>
  </cols>
  <sheetData>
    <row r="3" spans="1:3">
      <c r="B3" s="47" t="s">
        <v>154</v>
      </c>
    </row>
    <row r="4" spans="1:3">
      <c r="A4" s="47" t="s">
        <v>149</v>
      </c>
      <c r="B4" t="s">
        <v>153</v>
      </c>
      <c r="C4" t="s">
        <v>152</v>
      </c>
    </row>
    <row r="5" spans="1:3">
      <c r="A5" s="48" t="s">
        <v>145</v>
      </c>
      <c r="B5" s="49">
        <v>31.86</v>
      </c>
      <c r="C5" s="49">
        <v>17</v>
      </c>
    </row>
    <row r="6" spans="1:3">
      <c r="A6" s="48" t="s">
        <v>146</v>
      </c>
      <c r="B6" s="49">
        <v>49.343600000000002</v>
      </c>
      <c r="C6" s="49">
        <v>4</v>
      </c>
    </row>
    <row r="7" spans="1:3">
      <c r="A7" s="48" t="s">
        <v>147</v>
      </c>
      <c r="B7" s="49">
        <v>20.792200000000001</v>
      </c>
      <c r="C7" s="49">
        <v>4</v>
      </c>
    </row>
    <row r="8" spans="1:3">
      <c r="A8" s="48" t="s">
        <v>150</v>
      </c>
      <c r="B8" s="49"/>
      <c r="C8" s="49"/>
    </row>
    <row r="9" spans="1:3">
      <c r="A9" s="48" t="s">
        <v>151</v>
      </c>
      <c r="B9" s="49">
        <v>101.99579999999999</v>
      </c>
      <c r="C9" s="49">
        <v>25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filterMode="1">
    <pageSetUpPr fitToPage="1"/>
  </sheetPr>
  <dimension ref="A1:AD73"/>
  <sheetViews>
    <sheetView topLeftCell="A3" zoomScale="70" zoomScaleNormal="70" workbookViewId="0">
      <pane xSplit="3" ySplit="1" topLeftCell="R4" activePane="bottomRight" state="frozen"/>
      <selection activeCell="A3" sqref="A3"/>
      <selection pane="topRight" activeCell="D3" sqref="D3"/>
      <selection pane="bottomLeft" activeCell="A4" sqref="A4"/>
      <selection pane="bottomRight" activeCell="AC3" sqref="AC3:AD60"/>
    </sheetView>
  </sheetViews>
  <sheetFormatPr defaultRowHeight="15"/>
  <cols>
    <col min="1" max="1" width="13.7109375" customWidth="1"/>
    <col min="2" max="2" width="17" style="2" customWidth="1"/>
    <col min="3" max="3" width="59.85546875" bestFit="1" customWidth="1"/>
    <col min="4" max="7" width="12.140625" customWidth="1"/>
    <col min="8" max="8" width="10.5703125" style="4" bestFit="1" customWidth="1"/>
    <col min="9" max="9" width="12.140625" style="4" customWidth="1"/>
    <col min="10" max="10" width="9.28515625" style="4" bestFit="1" customWidth="1"/>
    <col min="11" max="11" width="9.140625" style="4"/>
    <col min="12" max="12" width="10.5703125" style="4" bestFit="1" customWidth="1"/>
    <col min="13" max="13" width="9.28515625" style="4" bestFit="1" customWidth="1"/>
    <col min="14" max="14" width="10.5703125" style="4" bestFit="1" customWidth="1"/>
    <col min="15" max="15" width="4.7109375" style="4" bestFit="1" customWidth="1"/>
    <col min="16" max="16" width="9.28515625" style="4" bestFit="1" customWidth="1"/>
    <col min="17" max="17" width="10.140625" style="4" bestFit="1" customWidth="1"/>
    <col min="18" max="18" width="10.42578125" style="4" bestFit="1" customWidth="1"/>
    <col min="22" max="22" width="23" bestFit="1" customWidth="1"/>
  </cols>
  <sheetData>
    <row r="1" spans="1:30">
      <c r="C1" t="s">
        <v>0</v>
      </c>
    </row>
    <row r="3" spans="1:30" s="1" customFormat="1" ht="75">
      <c r="A3" s="1" t="s">
        <v>23</v>
      </c>
      <c r="B3" s="3" t="s">
        <v>9</v>
      </c>
      <c r="C3" s="1" t="s">
        <v>1</v>
      </c>
      <c r="D3" s="1" t="s">
        <v>87</v>
      </c>
      <c r="E3" s="1" t="s">
        <v>118</v>
      </c>
      <c r="F3" s="1" t="s">
        <v>116</v>
      </c>
      <c r="G3" s="1" t="s">
        <v>88</v>
      </c>
      <c r="H3" s="5" t="s">
        <v>2</v>
      </c>
      <c r="I3" s="5" t="s">
        <v>5</v>
      </c>
      <c r="J3" s="5" t="s">
        <v>6</v>
      </c>
      <c r="K3" s="5" t="s">
        <v>7</v>
      </c>
      <c r="L3" s="5" t="s">
        <v>10</v>
      </c>
      <c r="M3" s="5" t="s">
        <v>108</v>
      </c>
      <c r="N3" s="5" t="s">
        <v>3</v>
      </c>
      <c r="O3" s="5" t="s">
        <v>40</v>
      </c>
      <c r="P3" s="5" t="s">
        <v>4</v>
      </c>
      <c r="Q3" s="5" t="s">
        <v>8</v>
      </c>
      <c r="R3" s="5" t="s">
        <v>14</v>
      </c>
      <c r="S3" s="1" t="s">
        <v>15</v>
      </c>
      <c r="T3" s="1" t="s">
        <v>16</v>
      </c>
      <c r="U3" s="1" t="s">
        <v>45</v>
      </c>
      <c r="V3" s="1" t="s">
        <v>63</v>
      </c>
      <c r="AC3" s="1" t="s">
        <v>144</v>
      </c>
      <c r="AD3" s="1" t="s">
        <v>148</v>
      </c>
    </row>
    <row r="4" spans="1:30" s="21" customFormat="1">
      <c r="A4" s="19">
        <v>41336</v>
      </c>
      <c r="B4" s="20">
        <v>160984584581</v>
      </c>
      <c r="C4" s="21" t="s">
        <v>30</v>
      </c>
      <c r="H4" s="22">
        <v>0.8</v>
      </c>
      <c r="I4" s="22">
        <v>5.7</v>
      </c>
      <c r="J4" s="22">
        <v>1.93</v>
      </c>
      <c r="K4" s="22">
        <v>0.68</v>
      </c>
      <c r="L4" s="22">
        <f t="shared" ref="L4:L38" si="0">SUM(H4:K4)</f>
        <v>9.11</v>
      </c>
      <c r="M4" s="22"/>
      <c r="N4" s="22">
        <v>12.99</v>
      </c>
      <c r="O4" s="22"/>
      <c r="P4" s="22"/>
      <c r="Q4" s="22"/>
      <c r="R4" s="37">
        <f>IF(NOT(Q4=0),Q4-L4,N4-L4)</f>
        <v>3.8800000000000008</v>
      </c>
      <c r="U4" s="21" t="s">
        <v>103</v>
      </c>
      <c r="AC4" s="46">
        <f t="shared" ref="AC4:AC26" si="1">H4</f>
        <v>0.8</v>
      </c>
      <c r="AD4" s="21" t="s">
        <v>145</v>
      </c>
    </row>
    <row r="5" spans="1:30" s="21" customFormat="1">
      <c r="A5" s="19">
        <v>41336</v>
      </c>
      <c r="B5" s="20">
        <v>160984510690</v>
      </c>
      <c r="C5" s="21" t="s">
        <v>12</v>
      </c>
      <c r="H5" s="22">
        <v>0.8</v>
      </c>
      <c r="I5" s="22">
        <v>5.7</v>
      </c>
      <c r="J5" s="22">
        <v>3.25</v>
      </c>
      <c r="K5" s="22">
        <v>1.03</v>
      </c>
      <c r="L5" s="22">
        <f t="shared" si="0"/>
        <v>10.78</v>
      </c>
      <c r="M5" s="22"/>
      <c r="N5" s="22">
        <v>21</v>
      </c>
      <c r="O5" s="22"/>
      <c r="P5" s="22"/>
      <c r="Q5" s="22"/>
      <c r="R5" s="37">
        <f t="shared" ref="R5:R65" si="2">IF(NOT(Q5=0),Q5-L5,N5-L5)</f>
        <v>10.220000000000001</v>
      </c>
      <c r="U5" s="21" t="s">
        <v>103</v>
      </c>
      <c r="V5" s="21" t="s">
        <v>41</v>
      </c>
      <c r="AC5" s="46">
        <f t="shared" si="1"/>
        <v>0.8</v>
      </c>
      <c r="AD5" s="21" t="s">
        <v>145</v>
      </c>
    </row>
    <row r="6" spans="1:30" s="21" customFormat="1">
      <c r="A6" s="19">
        <v>41336</v>
      </c>
      <c r="B6" s="20">
        <v>160984519781</v>
      </c>
      <c r="C6" s="21" t="s">
        <v>13</v>
      </c>
      <c r="H6" s="22">
        <v>0.8</v>
      </c>
      <c r="I6" s="22">
        <v>5.7</v>
      </c>
      <c r="J6" s="22">
        <v>3.25</v>
      </c>
      <c r="K6" s="22">
        <v>1.03</v>
      </c>
      <c r="L6" s="22">
        <f t="shared" si="0"/>
        <v>10.78</v>
      </c>
      <c r="M6" s="22"/>
      <c r="N6" s="22">
        <v>21</v>
      </c>
      <c r="O6" s="22"/>
      <c r="P6" s="22"/>
      <c r="Q6" s="22"/>
      <c r="R6" s="37">
        <f t="shared" si="2"/>
        <v>10.220000000000001</v>
      </c>
      <c r="U6" s="21" t="s">
        <v>103</v>
      </c>
      <c r="V6" s="21" t="s">
        <v>41</v>
      </c>
      <c r="AC6" s="46">
        <f t="shared" si="1"/>
        <v>0.8</v>
      </c>
      <c r="AD6" s="21" t="s">
        <v>145</v>
      </c>
    </row>
    <row r="7" spans="1:30" s="21" customFormat="1">
      <c r="A7" s="19">
        <v>41336</v>
      </c>
      <c r="B7" s="20">
        <v>160984524309</v>
      </c>
      <c r="C7" s="21" t="s">
        <v>17</v>
      </c>
      <c r="H7" s="22">
        <v>0.8</v>
      </c>
      <c r="I7" s="22">
        <v>5.7</v>
      </c>
      <c r="J7" s="22">
        <v>3.25</v>
      </c>
      <c r="K7" s="22">
        <v>1.03</v>
      </c>
      <c r="L7" s="22">
        <f t="shared" si="0"/>
        <v>10.78</v>
      </c>
      <c r="M7" s="22"/>
      <c r="N7" s="22">
        <v>21</v>
      </c>
      <c r="O7" s="22"/>
      <c r="P7" s="22"/>
      <c r="Q7" s="22"/>
      <c r="R7" s="37">
        <f t="shared" si="2"/>
        <v>10.220000000000001</v>
      </c>
      <c r="U7" s="21" t="s">
        <v>103</v>
      </c>
      <c r="V7" s="21" t="s">
        <v>41</v>
      </c>
      <c r="AC7" s="46">
        <f t="shared" si="1"/>
        <v>0.8</v>
      </c>
      <c r="AD7" s="21" t="s">
        <v>145</v>
      </c>
    </row>
    <row r="8" spans="1:30" s="21" customFormat="1">
      <c r="A8" s="19">
        <v>41336</v>
      </c>
      <c r="B8" s="20">
        <v>160984528954</v>
      </c>
      <c r="C8" s="21" t="s">
        <v>18</v>
      </c>
      <c r="H8" s="22">
        <v>0.8</v>
      </c>
      <c r="I8" s="22">
        <v>5.7</v>
      </c>
      <c r="J8" s="22">
        <v>3.25</v>
      </c>
      <c r="K8" s="22">
        <v>1.03</v>
      </c>
      <c r="L8" s="22">
        <f t="shared" si="0"/>
        <v>10.78</v>
      </c>
      <c r="M8" s="22"/>
      <c r="N8" s="22">
        <v>21</v>
      </c>
      <c r="O8" s="22"/>
      <c r="P8" s="22"/>
      <c r="Q8" s="22"/>
      <c r="R8" s="37">
        <f t="shared" si="2"/>
        <v>10.220000000000001</v>
      </c>
      <c r="U8" s="21" t="s">
        <v>103</v>
      </c>
      <c r="V8" s="21" t="s">
        <v>41</v>
      </c>
      <c r="W8" s="21" t="s">
        <v>64</v>
      </c>
      <c r="AC8" s="46">
        <f t="shared" si="1"/>
        <v>0.8</v>
      </c>
      <c r="AD8" s="21" t="s">
        <v>145</v>
      </c>
    </row>
    <row r="9" spans="1:30" s="21" customFormat="1">
      <c r="A9" s="19">
        <v>41336</v>
      </c>
      <c r="B9" s="20">
        <v>160984572820</v>
      </c>
      <c r="C9" s="21" t="s">
        <v>19</v>
      </c>
      <c r="H9" s="22">
        <v>0.8</v>
      </c>
      <c r="I9" s="22">
        <v>5.7</v>
      </c>
      <c r="J9" s="22">
        <v>3.25</v>
      </c>
      <c r="K9" s="22">
        <v>1.03</v>
      </c>
      <c r="L9" s="22">
        <f t="shared" si="0"/>
        <v>10.78</v>
      </c>
      <c r="M9" s="22"/>
      <c r="N9" s="22">
        <v>21</v>
      </c>
      <c r="O9" s="22"/>
      <c r="P9" s="22"/>
      <c r="Q9" s="22"/>
      <c r="R9" s="37">
        <f t="shared" si="2"/>
        <v>10.220000000000001</v>
      </c>
      <c r="U9" s="21" t="s">
        <v>103</v>
      </c>
      <c r="V9" s="21" t="s">
        <v>41</v>
      </c>
      <c r="AC9" s="46">
        <f t="shared" si="1"/>
        <v>0.8</v>
      </c>
      <c r="AD9" s="21" t="s">
        <v>145</v>
      </c>
    </row>
    <row r="10" spans="1:30" s="21" customFormat="1">
      <c r="A10" s="19">
        <v>41336</v>
      </c>
      <c r="B10" s="20">
        <v>160984584581</v>
      </c>
      <c r="C10" s="21" t="s">
        <v>20</v>
      </c>
      <c r="H10" s="22">
        <v>0.8</v>
      </c>
      <c r="I10" s="22">
        <v>5.7</v>
      </c>
      <c r="J10" s="22">
        <v>2.92</v>
      </c>
      <c r="K10" s="22">
        <v>0.94</v>
      </c>
      <c r="L10" s="22">
        <f t="shared" si="0"/>
        <v>10.36</v>
      </c>
      <c r="M10" s="22"/>
      <c r="N10" s="22">
        <v>21.99</v>
      </c>
      <c r="O10" s="22"/>
      <c r="P10" s="22"/>
      <c r="Q10" s="22"/>
      <c r="R10" s="37">
        <f t="shared" si="2"/>
        <v>11.629999999999999</v>
      </c>
      <c r="U10" s="21" t="s">
        <v>103</v>
      </c>
      <c r="V10" s="21" t="s">
        <v>41</v>
      </c>
      <c r="AC10" s="46">
        <f t="shared" si="1"/>
        <v>0.8</v>
      </c>
      <c r="AD10" s="21" t="s">
        <v>145</v>
      </c>
    </row>
    <row r="11" spans="1:30" s="21" customFormat="1">
      <c r="A11" s="19">
        <v>41336</v>
      </c>
      <c r="B11" s="20">
        <v>160984603387</v>
      </c>
      <c r="C11" s="21" t="s">
        <v>11</v>
      </c>
      <c r="H11" s="22">
        <v>0.8</v>
      </c>
      <c r="I11" s="22">
        <v>5.7</v>
      </c>
      <c r="J11" s="22">
        <v>1.93</v>
      </c>
      <c r="K11" s="22">
        <v>0.68</v>
      </c>
      <c r="L11" s="22">
        <f t="shared" si="0"/>
        <v>9.11</v>
      </c>
      <c r="M11" s="22"/>
      <c r="N11" s="22">
        <v>12.99</v>
      </c>
      <c r="O11" s="22"/>
      <c r="P11" s="22"/>
      <c r="Q11" s="22"/>
      <c r="R11" s="37">
        <f t="shared" si="2"/>
        <v>3.8800000000000008</v>
      </c>
      <c r="U11" s="21" t="s">
        <v>103</v>
      </c>
      <c r="AC11" s="46">
        <f t="shared" si="1"/>
        <v>0.8</v>
      </c>
      <c r="AD11" s="21" t="s">
        <v>145</v>
      </c>
    </row>
    <row r="12" spans="1:30" s="9" customFormat="1" hidden="1">
      <c r="A12" s="8">
        <v>41335</v>
      </c>
      <c r="B12" s="10">
        <v>160984216576</v>
      </c>
      <c r="C12" s="9" t="s">
        <v>21</v>
      </c>
      <c r="H12" s="11">
        <f>15*1.06</f>
        <v>15.9</v>
      </c>
      <c r="I12" s="11">
        <v>5.54</v>
      </c>
      <c r="J12" s="11">
        <v>3.42</v>
      </c>
      <c r="K12" s="11">
        <v>1.07</v>
      </c>
      <c r="L12" s="11">
        <f>SUM(H12:K12)</f>
        <v>25.93</v>
      </c>
      <c r="M12" s="11"/>
      <c r="N12" s="11">
        <v>26.5</v>
      </c>
      <c r="O12" s="11"/>
      <c r="P12" s="11"/>
      <c r="Q12" s="11">
        <v>26.5</v>
      </c>
      <c r="R12" s="11">
        <f t="shared" si="2"/>
        <v>0.57000000000000028</v>
      </c>
      <c r="U12" s="9" t="s">
        <v>103</v>
      </c>
      <c r="V12" s="9" t="s">
        <v>62</v>
      </c>
      <c r="AC12" s="46"/>
    </row>
    <row r="13" spans="1:30" s="9" customFormat="1" hidden="1">
      <c r="A13" s="12">
        <v>41335</v>
      </c>
      <c r="B13" s="10">
        <v>160984216576</v>
      </c>
      <c r="C13" s="9" t="s">
        <v>21</v>
      </c>
      <c r="H13" s="11">
        <f>15*1.06</f>
        <v>15.9</v>
      </c>
      <c r="I13" s="11">
        <v>6.51</v>
      </c>
      <c r="J13" s="11">
        <v>3.42</v>
      </c>
      <c r="K13" s="11">
        <v>1.07</v>
      </c>
      <c r="L13" s="11">
        <f>SUM(H13:K13)</f>
        <v>26.9</v>
      </c>
      <c r="M13" s="11"/>
      <c r="N13" s="11">
        <v>26.5</v>
      </c>
      <c r="O13" s="11"/>
      <c r="P13" s="11"/>
      <c r="Q13" s="11">
        <v>26.5</v>
      </c>
      <c r="R13" s="11">
        <f t="shared" si="2"/>
        <v>-0.39999999999999858</v>
      </c>
      <c r="U13" s="9" t="s">
        <v>103</v>
      </c>
      <c r="V13" s="9" t="s">
        <v>62</v>
      </c>
      <c r="AC13" s="46"/>
    </row>
    <row r="14" spans="1:30" s="21" customFormat="1">
      <c r="A14" s="19">
        <v>41335</v>
      </c>
      <c r="B14" s="20">
        <v>160984204858</v>
      </c>
      <c r="C14" s="21" t="s">
        <v>22</v>
      </c>
      <c r="H14" s="22">
        <v>3</v>
      </c>
      <c r="I14" s="22">
        <v>11.92</v>
      </c>
      <c r="J14" s="22">
        <v>3.42</v>
      </c>
      <c r="K14" s="22">
        <v>1.07</v>
      </c>
      <c r="L14" s="22">
        <f t="shared" si="0"/>
        <v>19.41</v>
      </c>
      <c r="M14" s="22"/>
      <c r="N14" s="22">
        <v>26.5</v>
      </c>
      <c r="O14" s="22"/>
      <c r="P14" s="22"/>
      <c r="Q14" s="22"/>
      <c r="R14" s="37">
        <f t="shared" si="2"/>
        <v>7.09</v>
      </c>
      <c r="U14" s="21" t="s">
        <v>103</v>
      </c>
      <c r="AC14" s="46">
        <f t="shared" si="1"/>
        <v>3</v>
      </c>
      <c r="AD14" s="21" t="s">
        <v>145</v>
      </c>
    </row>
    <row r="15" spans="1:30" hidden="1">
      <c r="A15" s="7">
        <v>41334</v>
      </c>
      <c r="B15" s="2">
        <v>160983179516</v>
      </c>
      <c r="C15" t="s">
        <v>24</v>
      </c>
      <c r="H15" s="4">
        <f>1.06*99.95</f>
        <v>105.947</v>
      </c>
      <c r="I15" s="4">
        <v>5.7</v>
      </c>
      <c r="J15" s="4">
        <v>11.97</v>
      </c>
      <c r="K15" s="4">
        <v>4.6399999999999997</v>
      </c>
      <c r="L15" s="4">
        <f t="shared" si="0"/>
        <v>128.25700000000001</v>
      </c>
      <c r="N15" s="4">
        <v>149.5</v>
      </c>
      <c r="R15" s="13">
        <f t="shared" si="2"/>
        <v>21.242999999999995</v>
      </c>
      <c r="U15" t="s">
        <v>104</v>
      </c>
      <c r="AC15" s="46"/>
    </row>
    <row r="16" spans="1:30" hidden="1">
      <c r="A16" s="6">
        <v>41334</v>
      </c>
      <c r="B16" s="2">
        <v>160983179516</v>
      </c>
      <c r="C16" t="s">
        <v>24</v>
      </c>
      <c r="H16" s="4">
        <f>1.06*99.95</f>
        <v>105.947</v>
      </c>
      <c r="I16" s="4">
        <v>5.7</v>
      </c>
      <c r="J16" s="4">
        <v>11.97</v>
      </c>
      <c r="K16" s="4">
        <v>4.6399999999999997</v>
      </c>
      <c r="L16" s="4">
        <f t="shared" si="0"/>
        <v>128.25700000000001</v>
      </c>
      <c r="N16" s="4">
        <v>149.5</v>
      </c>
      <c r="R16" s="13">
        <f t="shared" si="2"/>
        <v>21.242999999999995</v>
      </c>
      <c r="U16" t="s">
        <v>104</v>
      </c>
      <c r="AC16" s="46"/>
    </row>
    <row r="17" spans="1:30" hidden="1">
      <c r="A17" s="6">
        <v>41334</v>
      </c>
      <c r="B17" s="2">
        <v>160983500981</v>
      </c>
      <c r="C17" t="s">
        <v>25</v>
      </c>
      <c r="H17" s="4">
        <f>59.99*1.06</f>
        <v>63.589400000000005</v>
      </c>
      <c r="I17" s="4">
        <v>5.7</v>
      </c>
      <c r="J17" s="4">
        <v>7.92</v>
      </c>
      <c r="K17" s="4">
        <v>2.68</v>
      </c>
      <c r="L17" s="4">
        <f t="shared" si="0"/>
        <v>79.889400000000009</v>
      </c>
      <c r="N17" s="4">
        <v>81.99</v>
      </c>
      <c r="R17" s="13">
        <f t="shared" si="2"/>
        <v>2.1005999999999858</v>
      </c>
      <c r="U17" t="s">
        <v>104</v>
      </c>
      <c r="AC17" s="46"/>
    </row>
    <row r="18" spans="1:30" s="45" customFormat="1" hidden="1">
      <c r="A18" s="43">
        <v>41334</v>
      </c>
      <c r="B18" s="44">
        <v>160983512388</v>
      </c>
      <c r="C18" s="45" t="s">
        <v>26</v>
      </c>
      <c r="H18" s="13">
        <f>29.99*1.06</f>
        <v>31.789400000000001</v>
      </c>
      <c r="I18" s="13">
        <v>5.73</v>
      </c>
      <c r="J18" s="13">
        <v>4.9000000000000004</v>
      </c>
      <c r="K18" s="13">
        <v>1.46</v>
      </c>
      <c r="L18" s="13">
        <f t="shared" si="0"/>
        <v>43.879400000000004</v>
      </c>
      <c r="M18" s="13"/>
      <c r="N18" s="13">
        <v>44.95</v>
      </c>
      <c r="O18" s="13"/>
      <c r="P18" s="13"/>
      <c r="Q18" s="13"/>
      <c r="R18" s="13">
        <f t="shared" si="2"/>
        <v>1.0705999999999989</v>
      </c>
      <c r="U18" s="45" t="s">
        <v>104</v>
      </c>
      <c r="AC18" s="46"/>
    </row>
    <row r="19" spans="1:30" hidden="1">
      <c r="A19" s="6">
        <v>41334</v>
      </c>
      <c r="B19" s="2">
        <v>160983512388</v>
      </c>
      <c r="C19" t="s">
        <v>26</v>
      </c>
      <c r="H19" s="4">
        <f>29.99*1.06</f>
        <v>31.789400000000001</v>
      </c>
      <c r="I19" s="4">
        <v>5.7</v>
      </c>
      <c r="J19" s="4">
        <v>5.44</v>
      </c>
      <c r="K19" s="4">
        <v>1.6</v>
      </c>
      <c r="L19" s="4">
        <f t="shared" si="0"/>
        <v>44.529400000000003</v>
      </c>
      <c r="N19" s="4">
        <v>44.95</v>
      </c>
      <c r="R19" s="13">
        <f t="shared" si="2"/>
        <v>0.42060000000000031</v>
      </c>
      <c r="U19" t="s">
        <v>104</v>
      </c>
      <c r="AC19" s="46"/>
    </row>
    <row r="20" spans="1:30">
      <c r="A20" s="6">
        <v>41334</v>
      </c>
      <c r="B20" s="2">
        <v>160983534491</v>
      </c>
      <c r="C20" t="s">
        <v>27</v>
      </c>
      <c r="H20" s="4">
        <f>38.06*1.06</f>
        <v>40.343600000000002</v>
      </c>
      <c r="I20" s="4">
        <v>11.92</v>
      </c>
      <c r="J20" s="4">
        <v>6.6</v>
      </c>
      <c r="K20" s="4">
        <v>2.04</v>
      </c>
      <c r="L20" s="4">
        <f t="shared" si="0"/>
        <v>60.903600000000004</v>
      </c>
      <c r="N20" s="4">
        <v>59.95</v>
      </c>
      <c r="Q20" s="18"/>
      <c r="R20" s="13">
        <f t="shared" si="2"/>
        <v>-0.95360000000000156</v>
      </c>
      <c r="U20" t="s">
        <v>104</v>
      </c>
      <c r="AC20" s="46">
        <f t="shared" si="1"/>
        <v>40.343600000000002</v>
      </c>
      <c r="AD20" s="21" t="s">
        <v>146</v>
      </c>
    </row>
    <row r="21" spans="1:30" s="9" customFormat="1" hidden="1">
      <c r="A21" s="12">
        <v>41336</v>
      </c>
      <c r="B21" s="10">
        <v>160984677085</v>
      </c>
      <c r="C21" s="9" t="s">
        <v>28</v>
      </c>
      <c r="H21" s="11">
        <v>3.33</v>
      </c>
      <c r="I21" s="11">
        <v>6.51</v>
      </c>
      <c r="J21" s="11">
        <v>2.81</v>
      </c>
      <c r="K21" s="11">
        <v>0.91</v>
      </c>
      <c r="L21" s="11">
        <f>SUM(H21:K21)</f>
        <v>13.56</v>
      </c>
      <c r="M21" s="11"/>
      <c r="N21" s="11">
        <v>21</v>
      </c>
      <c r="O21" s="11"/>
      <c r="P21" s="11"/>
      <c r="Q21" s="11">
        <v>19</v>
      </c>
      <c r="R21" s="13">
        <f t="shared" si="2"/>
        <v>5.4399999999999995</v>
      </c>
      <c r="U21" s="9" t="s">
        <v>102</v>
      </c>
      <c r="V21" s="9" t="s">
        <v>62</v>
      </c>
      <c r="AC21" s="46"/>
    </row>
    <row r="22" spans="1:30" s="21" customFormat="1">
      <c r="A22" s="19">
        <v>41336</v>
      </c>
      <c r="B22" s="20">
        <v>160984687255</v>
      </c>
      <c r="C22" s="21" t="s">
        <v>29</v>
      </c>
      <c r="H22" s="22">
        <v>3.33</v>
      </c>
      <c r="I22" s="22">
        <v>5.7</v>
      </c>
      <c r="J22" s="22">
        <v>2.81</v>
      </c>
      <c r="K22" s="22">
        <v>0.91</v>
      </c>
      <c r="L22" s="22">
        <f t="shared" si="0"/>
        <v>12.750000000000002</v>
      </c>
      <c r="M22" s="22"/>
      <c r="N22" s="22">
        <v>21</v>
      </c>
      <c r="O22" s="22"/>
      <c r="P22" s="22"/>
      <c r="Q22" s="22"/>
      <c r="R22" s="37">
        <f t="shared" si="2"/>
        <v>8.2499999999999982</v>
      </c>
      <c r="U22" s="21" t="s">
        <v>102</v>
      </c>
      <c r="AC22" s="46">
        <f t="shared" si="1"/>
        <v>3.33</v>
      </c>
      <c r="AD22" s="21" t="s">
        <v>147</v>
      </c>
    </row>
    <row r="23" spans="1:30" s="21" customFormat="1">
      <c r="A23" s="19">
        <v>41336</v>
      </c>
      <c r="B23" s="20">
        <v>160984701337</v>
      </c>
      <c r="C23" s="23" t="s">
        <v>31</v>
      </c>
      <c r="D23" s="23"/>
      <c r="E23" s="23"/>
      <c r="F23" s="23"/>
      <c r="G23" s="23"/>
      <c r="H23" s="22">
        <v>3.33</v>
      </c>
      <c r="I23" s="22">
        <v>5.7</v>
      </c>
      <c r="J23" s="22">
        <v>2.81</v>
      </c>
      <c r="K23" s="22">
        <v>0.91</v>
      </c>
      <c r="L23" s="22">
        <f t="shared" si="0"/>
        <v>12.750000000000002</v>
      </c>
      <c r="M23" s="22"/>
      <c r="N23" s="22">
        <v>21</v>
      </c>
      <c r="O23" s="22"/>
      <c r="P23" s="22"/>
      <c r="Q23" s="22"/>
      <c r="R23" s="37">
        <f t="shared" si="2"/>
        <v>8.2499999999999982</v>
      </c>
      <c r="U23" s="21" t="s">
        <v>102</v>
      </c>
      <c r="AC23" s="46">
        <f t="shared" si="1"/>
        <v>3.33</v>
      </c>
      <c r="AD23" s="21" t="s">
        <v>145</v>
      </c>
    </row>
    <row r="24" spans="1:30" s="9" customFormat="1" hidden="1">
      <c r="A24" s="12">
        <v>41378</v>
      </c>
      <c r="B24" s="10">
        <v>162370047812</v>
      </c>
      <c r="C24" s="9" t="s">
        <v>110</v>
      </c>
      <c r="H24" s="11">
        <v>3.33</v>
      </c>
      <c r="I24" s="11">
        <v>5.35</v>
      </c>
      <c r="J24" s="11">
        <v>2.59</v>
      </c>
      <c r="K24" s="11">
        <v>0.85</v>
      </c>
      <c r="L24" s="11">
        <f>SUM(H24:K24)</f>
        <v>12.12</v>
      </c>
      <c r="M24" s="11"/>
      <c r="N24" s="11">
        <v>21</v>
      </c>
      <c r="O24" s="11"/>
      <c r="P24" s="11"/>
      <c r="Q24" s="11">
        <v>19</v>
      </c>
      <c r="R24" s="11">
        <f>IF(NOT(Q24=0),Q24-L24,N24-L24)</f>
        <v>6.8800000000000008</v>
      </c>
      <c r="U24" s="9" t="s">
        <v>102</v>
      </c>
      <c r="AC24" s="46"/>
    </row>
    <row r="25" spans="1:30" s="21" customFormat="1">
      <c r="A25" s="19">
        <v>41336</v>
      </c>
      <c r="B25" s="20">
        <v>160984713142</v>
      </c>
      <c r="C25" s="21" t="s">
        <v>32</v>
      </c>
      <c r="H25" s="22">
        <v>3.33</v>
      </c>
      <c r="I25" s="22">
        <v>5.7</v>
      </c>
      <c r="J25" s="22">
        <v>2.81</v>
      </c>
      <c r="K25" s="22">
        <v>0.91</v>
      </c>
      <c r="L25" s="22">
        <f t="shared" si="0"/>
        <v>12.750000000000002</v>
      </c>
      <c r="M25" s="22"/>
      <c r="N25" s="22">
        <v>21</v>
      </c>
      <c r="O25" s="22"/>
      <c r="P25" s="22"/>
      <c r="Q25" s="22"/>
      <c r="R25" s="37">
        <f t="shared" si="2"/>
        <v>8.2499999999999982</v>
      </c>
      <c r="U25" s="21" t="s">
        <v>102</v>
      </c>
      <c r="AC25" s="46">
        <f t="shared" si="1"/>
        <v>3.33</v>
      </c>
      <c r="AD25" s="21" t="s">
        <v>145</v>
      </c>
    </row>
    <row r="26" spans="1:30" s="9" customFormat="1" hidden="1">
      <c r="A26" s="12">
        <v>41336</v>
      </c>
      <c r="B26" s="10">
        <v>160984727174</v>
      </c>
      <c r="C26" s="9" t="s">
        <v>33</v>
      </c>
      <c r="H26" s="11">
        <v>3.33</v>
      </c>
      <c r="I26" s="11">
        <v>5.57</v>
      </c>
      <c r="J26" s="11">
        <v>2.81</v>
      </c>
      <c r="K26" s="11">
        <v>0.91</v>
      </c>
      <c r="L26" s="11">
        <f t="shared" si="0"/>
        <v>12.620000000000001</v>
      </c>
      <c r="M26" s="11"/>
      <c r="N26" s="11">
        <v>21</v>
      </c>
      <c r="O26" s="11"/>
      <c r="P26" s="11"/>
      <c r="Q26" s="11">
        <v>21</v>
      </c>
      <c r="R26" s="11">
        <f t="shared" si="2"/>
        <v>8.379999999999999</v>
      </c>
      <c r="U26" s="9" t="s">
        <v>102</v>
      </c>
      <c r="AC26" s="46"/>
    </row>
    <row r="27" spans="1:30" s="21" customFormat="1">
      <c r="A27" s="19">
        <v>41336</v>
      </c>
      <c r="B27" s="20">
        <v>160984789827</v>
      </c>
      <c r="C27" s="21" t="s">
        <v>34</v>
      </c>
      <c r="H27" s="22">
        <v>3</v>
      </c>
      <c r="I27" s="22">
        <v>11.92</v>
      </c>
      <c r="J27" s="22">
        <v>3.42</v>
      </c>
      <c r="K27" s="22">
        <v>1.07</v>
      </c>
      <c r="L27" s="22">
        <f t="shared" si="0"/>
        <v>19.41</v>
      </c>
      <c r="M27" s="22"/>
      <c r="N27" s="22">
        <v>26.5</v>
      </c>
      <c r="O27" s="22"/>
      <c r="P27" s="22"/>
      <c r="Q27" s="22"/>
      <c r="R27" s="37">
        <f t="shared" si="2"/>
        <v>7.09</v>
      </c>
      <c r="U27" s="21" t="s">
        <v>103</v>
      </c>
      <c r="AC27" s="46">
        <f>H27</f>
        <v>3</v>
      </c>
      <c r="AD27" s="21" t="s">
        <v>145</v>
      </c>
    </row>
    <row r="28" spans="1:30" s="21" customFormat="1">
      <c r="A28" s="19">
        <v>41336</v>
      </c>
      <c r="B28" s="20">
        <v>160984816878</v>
      </c>
      <c r="C28" s="21" t="s">
        <v>35</v>
      </c>
      <c r="H28" s="22">
        <v>3</v>
      </c>
      <c r="I28" s="22">
        <v>11.92</v>
      </c>
      <c r="J28" s="22">
        <v>3.42</v>
      </c>
      <c r="K28" s="22">
        <v>1.07</v>
      </c>
      <c r="L28" s="22">
        <f t="shared" si="0"/>
        <v>19.41</v>
      </c>
      <c r="M28" s="22"/>
      <c r="N28" s="22">
        <v>26.5</v>
      </c>
      <c r="O28" s="22"/>
      <c r="P28" s="22"/>
      <c r="Q28" s="22"/>
      <c r="R28" s="37">
        <f t="shared" si="2"/>
        <v>7.09</v>
      </c>
      <c r="U28" s="21" t="s">
        <v>103</v>
      </c>
      <c r="AC28" s="46">
        <f t="shared" ref="AC28:AC73" si="3">H28</f>
        <v>3</v>
      </c>
      <c r="AD28" s="21" t="s">
        <v>145</v>
      </c>
    </row>
    <row r="29" spans="1:30" s="21" customFormat="1">
      <c r="A29" s="19">
        <v>41336</v>
      </c>
      <c r="B29" s="20">
        <v>160984834802</v>
      </c>
      <c r="C29" s="21" t="s">
        <v>36</v>
      </c>
      <c r="H29" s="22">
        <v>3</v>
      </c>
      <c r="I29" s="22">
        <v>11.92</v>
      </c>
      <c r="J29" s="22">
        <v>3.42</v>
      </c>
      <c r="K29" s="22">
        <v>1.07</v>
      </c>
      <c r="L29" s="22">
        <f t="shared" si="0"/>
        <v>19.41</v>
      </c>
      <c r="M29" s="22"/>
      <c r="N29" s="22">
        <v>26.5</v>
      </c>
      <c r="O29" s="22"/>
      <c r="P29" s="22"/>
      <c r="Q29" s="22"/>
      <c r="R29" s="37">
        <f t="shared" si="2"/>
        <v>7.09</v>
      </c>
      <c r="U29" s="21" t="s">
        <v>103</v>
      </c>
      <c r="AC29" s="46">
        <f t="shared" si="3"/>
        <v>3</v>
      </c>
      <c r="AD29" s="21" t="s">
        <v>145</v>
      </c>
    </row>
    <row r="30" spans="1:30" s="21" customFormat="1">
      <c r="A30" s="19">
        <v>41336</v>
      </c>
      <c r="B30" s="20">
        <v>160984839732</v>
      </c>
      <c r="C30" s="21" t="s">
        <v>37</v>
      </c>
      <c r="H30" s="22">
        <v>3</v>
      </c>
      <c r="I30" s="22">
        <v>11.92</v>
      </c>
      <c r="J30" s="22">
        <v>3.42</v>
      </c>
      <c r="K30" s="22">
        <v>1.07</v>
      </c>
      <c r="L30" s="22">
        <f t="shared" si="0"/>
        <v>19.41</v>
      </c>
      <c r="M30" s="22"/>
      <c r="N30" s="22">
        <v>26.5</v>
      </c>
      <c r="O30" s="22"/>
      <c r="P30" s="22"/>
      <c r="Q30" s="22"/>
      <c r="R30" s="37">
        <f t="shared" si="2"/>
        <v>7.09</v>
      </c>
      <c r="U30" s="21" t="s">
        <v>103</v>
      </c>
      <c r="AC30" s="46">
        <f t="shared" si="3"/>
        <v>3</v>
      </c>
      <c r="AD30" s="21" t="s">
        <v>145</v>
      </c>
    </row>
    <row r="31" spans="1:30" s="21" customFormat="1">
      <c r="A31" s="19">
        <v>41336</v>
      </c>
      <c r="B31" s="20">
        <v>160984854593</v>
      </c>
      <c r="C31" s="21" t="s">
        <v>38</v>
      </c>
      <c r="H31" s="22">
        <v>3</v>
      </c>
      <c r="I31" s="22">
        <v>11.92</v>
      </c>
      <c r="J31" s="22">
        <v>3.42</v>
      </c>
      <c r="K31" s="22">
        <v>1.07</v>
      </c>
      <c r="L31" s="22">
        <f t="shared" si="0"/>
        <v>19.41</v>
      </c>
      <c r="M31" s="22"/>
      <c r="N31" s="22">
        <v>26.5</v>
      </c>
      <c r="O31" s="22"/>
      <c r="P31" s="22"/>
      <c r="Q31" s="22"/>
      <c r="R31" s="37">
        <f t="shared" si="2"/>
        <v>7.09</v>
      </c>
      <c r="U31" s="21" t="s">
        <v>103</v>
      </c>
      <c r="AC31" s="46">
        <f t="shared" si="3"/>
        <v>3</v>
      </c>
      <c r="AD31" s="21" t="s">
        <v>145</v>
      </c>
    </row>
    <row r="32" spans="1:30" s="21" customFormat="1">
      <c r="A32" s="19">
        <v>41336</v>
      </c>
      <c r="B32" s="20">
        <v>160984875411</v>
      </c>
      <c r="C32" s="21" t="s">
        <v>39</v>
      </c>
      <c r="H32" s="22">
        <v>0.8</v>
      </c>
      <c r="I32" s="22">
        <v>5.7</v>
      </c>
      <c r="J32" s="22">
        <v>3.25</v>
      </c>
      <c r="K32" s="22">
        <v>1.03</v>
      </c>
      <c r="L32" s="22">
        <f t="shared" si="0"/>
        <v>10.78</v>
      </c>
      <c r="M32" s="22"/>
      <c r="N32" s="22">
        <v>21</v>
      </c>
      <c r="O32" s="22"/>
      <c r="P32" s="22"/>
      <c r="Q32" s="22"/>
      <c r="R32" s="37">
        <f t="shared" si="2"/>
        <v>10.220000000000001</v>
      </c>
      <c r="U32" s="21" t="s">
        <v>103</v>
      </c>
      <c r="AC32" s="46">
        <f t="shared" si="3"/>
        <v>0.8</v>
      </c>
      <c r="AD32" s="21" t="s">
        <v>145</v>
      </c>
    </row>
    <row r="33" spans="1:30" s="40" customFormat="1" hidden="1">
      <c r="A33" s="38">
        <v>41349</v>
      </c>
      <c r="B33" s="39">
        <v>160991834176</v>
      </c>
      <c r="C33" s="40" t="s">
        <v>42</v>
      </c>
      <c r="H33" s="41">
        <v>0</v>
      </c>
      <c r="I33" s="41">
        <v>3.62</v>
      </c>
      <c r="J33" s="41">
        <v>3.25</v>
      </c>
      <c r="K33" s="41">
        <v>1.03</v>
      </c>
      <c r="L33" s="41">
        <f t="shared" si="0"/>
        <v>7.9</v>
      </c>
      <c r="M33" s="41"/>
      <c r="N33" s="41">
        <v>25</v>
      </c>
      <c r="O33" s="41"/>
      <c r="P33" s="41"/>
      <c r="Q33" s="41"/>
      <c r="R33" s="41">
        <f t="shared" si="2"/>
        <v>17.100000000000001</v>
      </c>
      <c r="V33" s="40" t="s">
        <v>111</v>
      </c>
      <c r="AC33" s="46"/>
    </row>
    <row r="34" spans="1:30" s="9" customFormat="1" hidden="1">
      <c r="A34" s="12">
        <v>41349</v>
      </c>
      <c r="B34" s="10">
        <v>160991833271</v>
      </c>
      <c r="C34" s="9" t="s">
        <v>43</v>
      </c>
      <c r="H34" s="11"/>
      <c r="I34" s="11">
        <v>5.47</v>
      </c>
      <c r="J34" s="11">
        <v>6</v>
      </c>
      <c r="K34" s="11">
        <v>1.75</v>
      </c>
      <c r="L34" s="11">
        <f t="shared" si="0"/>
        <v>13.219999999999999</v>
      </c>
      <c r="M34" s="11"/>
      <c r="N34" s="11">
        <v>55</v>
      </c>
      <c r="O34" s="11"/>
      <c r="P34" s="11"/>
      <c r="Q34" s="11">
        <v>50</v>
      </c>
      <c r="R34" s="11">
        <f t="shared" si="2"/>
        <v>36.78</v>
      </c>
      <c r="V34" s="9" t="s">
        <v>62</v>
      </c>
      <c r="AC34" s="46"/>
    </row>
    <row r="35" spans="1:30" s="9" customFormat="1" hidden="1">
      <c r="A35" s="12">
        <v>41349</v>
      </c>
      <c r="B35" s="10">
        <v>160991832374</v>
      </c>
      <c r="C35" s="9" t="s">
        <v>44</v>
      </c>
      <c r="H35" s="11"/>
      <c r="I35" s="11">
        <v>5.15</v>
      </c>
      <c r="J35" s="11">
        <v>6.3</v>
      </c>
      <c r="K35" s="11">
        <v>1.9</v>
      </c>
      <c r="L35" s="11">
        <f t="shared" si="0"/>
        <v>13.35</v>
      </c>
      <c r="M35" s="11"/>
      <c r="N35" s="11">
        <v>55</v>
      </c>
      <c r="O35" s="11"/>
      <c r="P35" s="11"/>
      <c r="Q35" s="11">
        <v>50</v>
      </c>
      <c r="R35" s="11">
        <f t="shared" si="2"/>
        <v>36.65</v>
      </c>
      <c r="V35" s="9" t="s">
        <v>62</v>
      </c>
      <c r="AC35" s="46"/>
    </row>
    <row r="36" spans="1:30" s="21" customFormat="1" hidden="1">
      <c r="A36" s="19">
        <v>41350</v>
      </c>
      <c r="B36" s="20">
        <v>160992141658</v>
      </c>
      <c r="C36" s="21" t="s">
        <v>47</v>
      </c>
      <c r="E36" s="21">
        <v>5</v>
      </c>
      <c r="H36" s="22">
        <v>102.34</v>
      </c>
      <c r="I36" s="22">
        <v>12.5</v>
      </c>
      <c r="J36" s="22">
        <v>11.4</v>
      </c>
      <c r="K36" s="22">
        <v>4.3600000000000003</v>
      </c>
      <c r="L36" s="22">
        <f t="shared" si="0"/>
        <v>130.60000000000002</v>
      </c>
      <c r="M36" s="22"/>
      <c r="N36" s="22">
        <v>139.94999999999999</v>
      </c>
      <c r="O36" s="22"/>
      <c r="P36" s="22"/>
      <c r="Q36" s="22"/>
      <c r="R36" s="37">
        <f t="shared" si="2"/>
        <v>9.3499999999999659</v>
      </c>
      <c r="U36" s="21" t="s">
        <v>46</v>
      </c>
      <c r="Z36" s="24" t="s">
        <v>143</v>
      </c>
      <c r="AC36" s="46"/>
    </row>
    <row r="37" spans="1:30" s="9" customFormat="1" hidden="1">
      <c r="A37" s="12">
        <v>41350</v>
      </c>
      <c r="B37" s="10">
        <v>161009282459</v>
      </c>
      <c r="C37" s="9" t="s">
        <v>48</v>
      </c>
      <c r="E37" s="9">
        <v>5</v>
      </c>
      <c r="F37" s="9">
        <v>4</v>
      </c>
      <c r="H37" s="11">
        <v>85.46</v>
      </c>
      <c r="I37" s="11">
        <v>12.16</v>
      </c>
      <c r="J37" s="11">
        <v>10.8</v>
      </c>
      <c r="K37" s="11">
        <v>4.07</v>
      </c>
      <c r="L37" s="11">
        <f t="shared" si="0"/>
        <v>112.48999999999998</v>
      </c>
      <c r="M37" s="11"/>
      <c r="N37" s="11">
        <v>129.94999999999999</v>
      </c>
      <c r="O37" s="11"/>
      <c r="P37" s="11"/>
      <c r="Q37" s="11">
        <v>129.94999999999999</v>
      </c>
      <c r="R37" s="11">
        <f t="shared" si="2"/>
        <v>17.460000000000008</v>
      </c>
      <c r="U37" s="9" t="s">
        <v>46</v>
      </c>
      <c r="V37" s="9" t="s">
        <v>112</v>
      </c>
      <c r="W37" s="9" t="s">
        <v>142</v>
      </c>
      <c r="Z37" s="9" t="s">
        <v>143</v>
      </c>
      <c r="AC37" s="46"/>
    </row>
    <row r="38" spans="1:30" s="21" customFormat="1" ht="30" hidden="1">
      <c r="A38" s="19">
        <v>41350</v>
      </c>
      <c r="B38" s="20">
        <v>161009364724</v>
      </c>
      <c r="C38" s="23" t="s">
        <v>50</v>
      </c>
      <c r="D38" s="23"/>
      <c r="E38" s="23">
        <v>5</v>
      </c>
      <c r="F38" s="23"/>
      <c r="G38" s="23"/>
      <c r="H38" s="22">
        <v>38.880000000000003</v>
      </c>
      <c r="I38" s="22">
        <v>12.68</v>
      </c>
      <c r="J38" s="22">
        <v>7.41</v>
      </c>
      <c r="K38" s="22">
        <v>2.4300000000000002</v>
      </c>
      <c r="L38" s="22">
        <f t="shared" si="0"/>
        <v>61.4</v>
      </c>
      <c r="M38" s="22"/>
      <c r="N38" s="22">
        <v>73.489999999999995</v>
      </c>
      <c r="O38" s="22"/>
      <c r="P38" s="22"/>
      <c r="Q38" s="22"/>
      <c r="R38" s="22">
        <f t="shared" si="2"/>
        <v>12.089999999999996</v>
      </c>
      <c r="U38" s="21" t="s">
        <v>61</v>
      </c>
      <c r="V38" s="21" t="s">
        <v>64</v>
      </c>
      <c r="Z38" s="9" t="s">
        <v>143</v>
      </c>
      <c r="AC38" s="46"/>
    </row>
    <row r="39" spans="1:30" s="21" customFormat="1" hidden="1">
      <c r="A39" s="19">
        <v>41350</v>
      </c>
      <c r="B39" s="20">
        <v>160992200654</v>
      </c>
      <c r="C39" s="21" t="s">
        <v>51</v>
      </c>
      <c r="E39" s="24">
        <v>5</v>
      </c>
      <c r="H39" s="22">
        <v>38.880000000000003</v>
      </c>
      <c r="I39" s="22">
        <v>12.68</v>
      </c>
      <c r="J39" s="22">
        <v>7.41</v>
      </c>
      <c r="K39" s="22">
        <v>2.4300000000000002</v>
      </c>
      <c r="L39" s="22">
        <f>SUM(H39:K39)</f>
        <v>61.4</v>
      </c>
      <c r="M39" s="22"/>
      <c r="N39" s="22">
        <v>73.489999999999995</v>
      </c>
      <c r="O39" s="22"/>
      <c r="P39" s="22"/>
      <c r="Q39" s="22"/>
      <c r="R39" s="22">
        <f t="shared" si="2"/>
        <v>12.089999999999996</v>
      </c>
      <c r="U39" s="21" t="s">
        <v>61</v>
      </c>
      <c r="V39" s="21" t="s">
        <v>64</v>
      </c>
      <c r="Z39" s="9" t="s">
        <v>143</v>
      </c>
      <c r="AC39" s="46"/>
    </row>
    <row r="40" spans="1:30" s="21" customFormat="1" hidden="1">
      <c r="A40" s="19">
        <v>41350</v>
      </c>
      <c r="B40" s="20">
        <v>161009350644</v>
      </c>
      <c r="C40" s="23" t="s">
        <v>49</v>
      </c>
      <c r="D40" s="23"/>
      <c r="E40" s="23">
        <v>5</v>
      </c>
      <c r="F40" s="23"/>
      <c r="G40" s="23"/>
      <c r="H40" s="22">
        <v>25</v>
      </c>
      <c r="I40" s="22">
        <v>15.4</v>
      </c>
      <c r="J40" s="22">
        <v>6.6</v>
      </c>
      <c r="K40" s="22">
        <v>2.04</v>
      </c>
      <c r="L40" s="22">
        <f>SUM(H40:K40)</f>
        <v>49.04</v>
      </c>
      <c r="M40" s="22"/>
      <c r="N40" s="22">
        <v>59.99</v>
      </c>
      <c r="O40" s="22"/>
      <c r="P40" s="22"/>
      <c r="Q40" s="22"/>
      <c r="R40" s="22">
        <f t="shared" si="2"/>
        <v>10.950000000000003</v>
      </c>
      <c r="U40" s="21" t="s">
        <v>61</v>
      </c>
      <c r="V40" s="21" t="s">
        <v>64</v>
      </c>
      <c r="W40" s="21" t="s">
        <v>114</v>
      </c>
      <c r="Z40" s="9" t="s">
        <v>143</v>
      </c>
      <c r="AC40" s="46"/>
    </row>
    <row r="41" spans="1:30" s="21" customFormat="1" hidden="1">
      <c r="A41" s="19">
        <v>41352</v>
      </c>
      <c r="B41" s="20">
        <v>161010432083</v>
      </c>
      <c r="C41" s="21" t="s">
        <v>65</v>
      </c>
      <c r="E41" s="21">
        <v>5</v>
      </c>
      <c r="H41" s="22">
        <v>21.63</v>
      </c>
      <c r="I41" s="22">
        <v>8.66</v>
      </c>
      <c r="J41" s="22">
        <v>4.75</v>
      </c>
      <c r="K41" s="22">
        <v>1.42</v>
      </c>
      <c r="L41" s="22">
        <f>SUM(H41:K41)</f>
        <v>36.46</v>
      </c>
      <c r="M41" s="22"/>
      <c r="N41" s="22">
        <v>29.99</v>
      </c>
      <c r="O41" s="22"/>
      <c r="P41" s="22"/>
      <c r="Q41" s="22"/>
      <c r="R41" s="22">
        <f t="shared" si="2"/>
        <v>-6.4700000000000024</v>
      </c>
      <c r="U41" s="21" t="s">
        <v>61</v>
      </c>
      <c r="AC41" s="46"/>
    </row>
    <row r="42" spans="1:30" s="21" customFormat="1">
      <c r="A42" s="19">
        <v>41357</v>
      </c>
      <c r="B42" s="20">
        <v>160995907773</v>
      </c>
      <c r="C42" s="23" t="s">
        <v>74</v>
      </c>
      <c r="D42" s="23"/>
      <c r="E42" s="23"/>
      <c r="F42" s="23"/>
      <c r="G42" s="23"/>
      <c r="H42" s="22"/>
      <c r="I42" s="22">
        <v>14.3</v>
      </c>
      <c r="J42" s="22">
        <v>2.7</v>
      </c>
      <c r="K42" s="22">
        <v>0.88</v>
      </c>
      <c r="L42" s="22">
        <f t="shared" ref="L42:L66" si="4">SUM(H42:K42)</f>
        <v>17.88</v>
      </c>
      <c r="M42" s="22"/>
      <c r="N42" s="22">
        <v>19.989999999999998</v>
      </c>
      <c r="O42" s="22"/>
      <c r="P42" s="22"/>
      <c r="Q42" s="22"/>
      <c r="R42" s="22">
        <f t="shared" si="2"/>
        <v>2.1099999999999994</v>
      </c>
      <c r="AC42" s="46">
        <v>2</v>
      </c>
      <c r="AD42" s="21" t="s">
        <v>146</v>
      </c>
    </row>
    <row r="43" spans="1:30" s="21" customFormat="1">
      <c r="A43" s="19">
        <v>41357</v>
      </c>
      <c r="B43" s="20">
        <v>160995876012</v>
      </c>
      <c r="C43" s="21" t="s">
        <v>66</v>
      </c>
      <c r="H43" s="22">
        <v>5</v>
      </c>
      <c r="I43" s="22">
        <v>14.3</v>
      </c>
      <c r="J43" s="22">
        <v>4.38</v>
      </c>
      <c r="K43" s="22">
        <v>1.32</v>
      </c>
      <c r="L43" s="22">
        <f t="shared" si="4"/>
        <v>25</v>
      </c>
      <c r="M43" s="22"/>
      <c r="N43" s="22">
        <v>35.25</v>
      </c>
      <c r="O43" s="22"/>
      <c r="P43" s="22"/>
      <c r="Q43" s="22"/>
      <c r="R43" s="22">
        <f>IF(NOT(Q43=0),Q43-L43,N43-L43)</f>
        <v>10.25</v>
      </c>
      <c r="U43" s="21" t="s">
        <v>106</v>
      </c>
      <c r="AC43" s="46">
        <f t="shared" si="3"/>
        <v>5</v>
      </c>
      <c r="AD43" s="21" t="s">
        <v>146</v>
      </c>
    </row>
    <row r="44" spans="1:30" s="9" customFormat="1" hidden="1">
      <c r="A44" s="12">
        <v>41357</v>
      </c>
      <c r="B44" s="17" t="s">
        <v>73</v>
      </c>
      <c r="C44" s="15" t="s">
        <v>67</v>
      </c>
      <c r="D44" s="15"/>
      <c r="E44" s="15"/>
      <c r="F44" s="15"/>
      <c r="G44" s="15"/>
      <c r="H44" s="11">
        <v>12.5</v>
      </c>
      <c r="I44" s="11">
        <v>9.7100000000000009</v>
      </c>
      <c r="J44" s="11">
        <v>4.9000000000000004</v>
      </c>
      <c r="K44" s="11">
        <v>1.46</v>
      </c>
      <c r="L44" s="11">
        <f t="shared" si="4"/>
        <v>28.57</v>
      </c>
      <c r="M44" s="11"/>
      <c r="N44" s="11">
        <v>39.99</v>
      </c>
      <c r="O44" s="11"/>
      <c r="P44" s="11"/>
      <c r="Q44" s="11">
        <v>39.99</v>
      </c>
      <c r="R44" s="11">
        <f t="shared" si="2"/>
        <v>11.420000000000002</v>
      </c>
      <c r="U44" s="9" t="s">
        <v>106</v>
      </c>
      <c r="AC44" s="46"/>
    </row>
    <row r="45" spans="1:30" s="9" customFormat="1" hidden="1">
      <c r="A45" s="12">
        <v>41357</v>
      </c>
      <c r="B45" s="10">
        <v>160995828332</v>
      </c>
      <c r="C45" s="9" t="s">
        <v>68</v>
      </c>
      <c r="H45" s="11"/>
      <c r="I45" s="11">
        <v>5.86</v>
      </c>
      <c r="J45" s="11">
        <v>3.69</v>
      </c>
      <c r="K45" s="11">
        <v>1.1399999999999999</v>
      </c>
      <c r="L45" s="11">
        <f t="shared" si="4"/>
        <v>10.690000000000001</v>
      </c>
      <c r="M45" s="11"/>
      <c r="N45" s="11">
        <v>29</v>
      </c>
      <c r="O45" s="11"/>
      <c r="P45" s="11"/>
      <c r="Q45" s="11"/>
      <c r="R45" s="11">
        <f t="shared" si="2"/>
        <v>18.309999999999999</v>
      </c>
      <c r="V45" s="9" t="s">
        <v>125</v>
      </c>
      <c r="AC45" s="46"/>
    </row>
    <row r="46" spans="1:30" s="21" customFormat="1">
      <c r="A46" s="19">
        <v>41357</v>
      </c>
      <c r="B46" s="20">
        <v>160995902799</v>
      </c>
      <c r="C46" s="23" t="s">
        <v>69</v>
      </c>
      <c r="D46" s="23"/>
      <c r="E46" s="23"/>
      <c r="F46" s="23"/>
      <c r="G46" s="23"/>
      <c r="H46" s="22"/>
      <c r="I46" s="22">
        <v>14.3</v>
      </c>
      <c r="J46" s="22">
        <v>3.69</v>
      </c>
      <c r="K46" s="22">
        <v>1.1399999999999999</v>
      </c>
      <c r="L46" s="22">
        <f t="shared" si="4"/>
        <v>19.130000000000003</v>
      </c>
      <c r="M46" s="22"/>
      <c r="N46" s="22">
        <v>29</v>
      </c>
      <c r="O46" s="22"/>
      <c r="P46" s="22"/>
      <c r="Q46" s="22"/>
      <c r="R46" s="22">
        <f t="shared" si="2"/>
        <v>9.8699999999999974</v>
      </c>
      <c r="AC46" s="46">
        <v>2</v>
      </c>
      <c r="AD46" s="21" t="s">
        <v>146</v>
      </c>
    </row>
    <row r="47" spans="1:30" s="21" customFormat="1" hidden="1">
      <c r="A47" s="19">
        <v>41357</v>
      </c>
      <c r="B47" s="20">
        <v>160995892368</v>
      </c>
      <c r="C47" s="21" t="s">
        <v>70</v>
      </c>
      <c r="H47" s="22"/>
      <c r="I47" s="22">
        <v>14.3</v>
      </c>
      <c r="J47" s="22">
        <v>3.06</v>
      </c>
      <c r="K47" s="22">
        <v>0.97</v>
      </c>
      <c r="L47" s="22">
        <f t="shared" si="4"/>
        <v>18.329999999999998</v>
      </c>
      <c r="M47" s="22"/>
      <c r="N47" s="22">
        <v>23.25</v>
      </c>
      <c r="O47" s="22"/>
      <c r="P47" s="22"/>
      <c r="Q47" s="22"/>
      <c r="R47" s="22">
        <f t="shared" si="2"/>
        <v>4.9200000000000017</v>
      </c>
      <c r="V47" s="19" t="s">
        <v>113</v>
      </c>
      <c r="AC47" s="46"/>
    </row>
    <row r="48" spans="1:30" s="21" customFormat="1" hidden="1">
      <c r="A48" s="19">
        <v>41357</v>
      </c>
      <c r="B48" s="20">
        <v>160995892368</v>
      </c>
      <c r="C48" s="23" t="s">
        <v>70</v>
      </c>
      <c r="D48" s="23"/>
      <c r="E48" s="23"/>
      <c r="F48" s="23"/>
      <c r="G48" s="23"/>
      <c r="H48" s="22"/>
      <c r="I48" s="22">
        <v>14.3</v>
      </c>
      <c r="J48" s="22">
        <v>3.06</v>
      </c>
      <c r="K48" s="22">
        <v>0.97</v>
      </c>
      <c r="L48" s="22">
        <f t="shared" si="4"/>
        <v>18.329999999999998</v>
      </c>
      <c r="M48" s="22"/>
      <c r="N48" s="22">
        <v>23.25</v>
      </c>
      <c r="O48" s="22"/>
      <c r="P48" s="22"/>
      <c r="Q48" s="22"/>
      <c r="R48" s="22">
        <f t="shared" si="2"/>
        <v>4.9200000000000017</v>
      </c>
      <c r="AC48" s="46"/>
    </row>
    <row r="49" spans="1:30" s="21" customFormat="1">
      <c r="A49" s="19">
        <v>41357</v>
      </c>
      <c r="B49" s="20">
        <v>160995914398</v>
      </c>
      <c r="C49" s="21" t="s">
        <v>71</v>
      </c>
      <c r="H49" s="22"/>
      <c r="I49" s="22">
        <v>11.3</v>
      </c>
      <c r="J49" s="22">
        <v>2.37</v>
      </c>
      <c r="K49" s="22">
        <v>0.79</v>
      </c>
      <c r="L49" s="22">
        <f t="shared" si="4"/>
        <v>14.46</v>
      </c>
      <c r="M49" s="22"/>
      <c r="N49" s="22">
        <v>16.989999999999998</v>
      </c>
      <c r="O49" s="22"/>
      <c r="P49" s="22"/>
      <c r="Q49" s="22"/>
      <c r="R49" s="22">
        <f t="shared" si="2"/>
        <v>2.5299999999999976</v>
      </c>
      <c r="AC49" s="46">
        <v>1</v>
      </c>
      <c r="AD49" s="21" t="s">
        <v>147</v>
      </c>
    </row>
    <row r="50" spans="1:30" s="9" customFormat="1" hidden="1">
      <c r="A50" s="12">
        <v>41357</v>
      </c>
      <c r="B50" s="10">
        <v>160995932198</v>
      </c>
      <c r="C50" s="15" t="s">
        <v>72</v>
      </c>
      <c r="D50" s="15"/>
      <c r="E50" s="15"/>
      <c r="F50" s="15"/>
      <c r="G50" s="15"/>
      <c r="H50" s="11"/>
      <c r="I50" s="11">
        <v>11.3</v>
      </c>
      <c r="J50" s="11">
        <v>2.7</v>
      </c>
      <c r="K50" s="11">
        <v>0.88</v>
      </c>
      <c r="L50" s="11">
        <f t="shared" si="4"/>
        <v>14.88</v>
      </c>
      <c r="M50" s="11"/>
      <c r="N50" s="11">
        <v>19.989999999999998</v>
      </c>
      <c r="O50" s="11"/>
      <c r="P50" s="11"/>
      <c r="Q50" s="11">
        <v>19.989999999999998</v>
      </c>
      <c r="R50" s="11">
        <f t="shared" si="2"/>
        <v>5.1099999999999977</v>
      </c>
      <c r="AC50" s="46"/>
    </row>
    <row r="51" spans="1:30" hidden="1">
      <c r="A51" s="6">
        <v>41360</v>
      </c>
      <c r="B51" s="2">
        <v>161014081538</v>
      </c>
      <c r="C51" t="s">
        <v>75</v>
      </c>
      <c r="I51" s="4">
        <v>5.15</v>
      </c>
      <c r="J51" s="4">
        <v>2.7</v>
      </c>
      <c r="K51" s="4">
        <v>0.88</v>
      </c>
      <c r="L51" s="4">
        <f t="shared" si="4"/>
        <v>8.73</v>
      </c>
      <c r="N51" s="4">
        <v>29.99</v>
      </c>
      <c r="R51" s="4">
        <f t="shared" si="2"/>
        <v>21.259999999999998</v>
      </c>
      <c r="AC51" s="46"/>
    </row>
    <row r="52" spans="1:30" ht="30">
      <c r="A52" s="6">
        <v>41363</v>
      </c>
      <c r="B52" s="2">
        <v>160998774309</v>
      </c>
      <c r="C52" s="1" t="s">
        <v>76</v>
      </c>
      <c r="D52" s="1"/>
      <c r="E52" s="1"/>
      <c r="F52" s="1"/>
      <c r="G52" s="1"/>
      <c r="H52" s="4">
        <f>9.87*1.06</f>
        <v>10.462199999999999</v>
      </c>
      <c r="I52" s="4">
        <v>5.15</v>
      </c>
      <c r="J52" s="4">
        <v>3.8</v>
      </c>
      <c r="K52" s="4">
        <v>1.17</v>
      </c>
      <c r="L52" s="4">
        <f t="shared" si="4"/>
        <v>20.5822</v>
      </c>
      <c r="N52" s="4">
        <v>29.99</v>
      </c>
      <c r="R52" s="4">
        <f t="shared" si="2"/>
        <v>9.4077999999999982</v>
      </c>
      <c r="U52" t="s">
        <v>105</v>
      </c>
      <c r="AC52" s="46">
        <f t="shared" si="3"/>
        <v>10.462199999999999</v>
      </c>
      <c r="AD52" t="s">
        <v>147</v>
      </c>
    </row>
    <row r="53" spans="1:30" s="21" customFormat="1" ht="15.75" hidden="1" customHeight="1">
      <c r="A53" s="19">
        <v>41360</v>
      </c>
      <c r="B53" s="20">
        <v>160997247805</v>
      </c>
      <c r="C53" s="21" t="s">
        <v>77</v>
      </c>
      <c r="E53" s="21">
        <v>1</v>
      </c>
      <c r="H53" s="22">
        <v>21.41</v>
      </c>
      <c r="I53" s="22">
        <v>9.5</v>
      </c>
      <c r="J53" s="22">
        <v>5.99</v>
      </c>
      <c r="K53" s="22">
        <v>1.75</v>
      </c>
      <c r="L53" s="22">
        <f t="shared" si="4"/>
        <v>38.65</v>
      </c>
      <c r="M53" s="22"/>
      <c r="N53" s="22">
        <v>49.95</v>
      </c>
      <c r="O53" s="22"/>
      <c r="P53" s="22"/>
      <c r="Q53" s="22"/>
      <c r="R53" s="22">
        <f t="shared" si="2"/>
        <v>11.300000000000004</v>
      </c>
      <c r="U53" s="21" t="s">
        <v>80</v>
      </c>
      <c r="AC53" s="46"/>
    </row>
    <row r="54" spans="1:30" s="21" customFormat="1" hidden="1">
      <c r="A54" s="19">
        <v>41360</v>
      </c>
      <c r="B54" s="20">
        <v>160997246694</v>
      </c>
      <c r="C54" s="21" t="s">
        <v>78</v>
      </c>
      <c r="E54" s="21">
        <v>1</v>
      </c>
      <c r="H54" s="22">
        <v>21.41</v>
      </c>
      <c r="I54" s="22">
        <v>9.5</v>
      </c>
      <c r="J54" s="22">
        <v>5.99</v>
      </c>
      <c r="K54" s="22">
        <v>1.75</v>
      </c>
      <c r="L54" s="22">
        <f t="shared" si="4"/>
        <v>38.65</v>
      </c>
      <c r="M54" s="22"/>
      <c r="N54" s="22">
        <v>49.95</v>
      </c>
      <c r="O54" s="22"/>
      <c r="P54" s="22"/>
      <c r="Q54" s="22"/>
      <c r="R54" s="22">
        <f t="shared" si="2"/>
        <v>11.300000000000004</v>
      </c>
      <c r="U54" s="21" t="s">
        <v>80</v>
      </c>
      <c r="AC54" s="46"/>
    </row>
    <row r="55" spans="1:30" s="21" customFormat="1" hidden="1">
      <c r="A55" s="19">
        <v>41360</v>
      </c>
      <c r="B55" s="20">
        <v>160997239432</v>
      </c>
      <c r="C55" s="21" t="s">
        <v>79</v>
      </c>
      <c r="E55" s="21">
        <v>1</v>
      </c>
      <c r="H55" s="22">
        <v>21.41</v>
      </c>
      <c r="I55" s="22">
        <v>9.5</v>
      </c>
      <c r="J55" s="22">
        <v>5.99</v>
      </c>
      <c r="K55" s="22">
        <v>1.75</v>
      </c>
      <c r="L55" s="22">
        <f t="shared" si="4"/>
        <v>38.65</v>
      </c>
      <c r="M55" s="22"/>
      <c r="N55" s="22">
        <v>49.95</v>
      </c>
      <c r="O55" s="22"/>
      <c r="P55" s="22"/>
      <c r="Q55" s="22"/>
      <c r="R55" s="22">
        <f t="shared" si="2"/>
        <v>11.300000000000004</v>
      </c>
      <c r="U55" s="21" t="s">
        <v>80</v>
      </c>
      <c r="AC55" s="46"/>
    </row>
    <row r="56" spans="1:30" s="9" customFormat="1" hidden="1">
      <c r="A56" s="12">
        <v>41363</v>
      </c>
      <c r="B56" s="10">
        <v>160998790680</v>
      </c>
      <c r="C56" s="9" t="s">
        <v>81</v>
      </c>
      <c r="G56" s="9" t="s">
        <v>84</v>
      </c>
      <c r="H56" s="11">
        <v>0</v>
      </c>
      <c r="I56" s="11">
        <v>5.42</v>
      </c>
      <c r="J56" s="11">
        <v>2.54</v>
      </c>
      <c r="K56" s="11">
        <v>0.84</v>
      </c>
      <c r="L56" s="11">
        <f t="shared" si="4"/>
        <v>8.8000000000000007</v>
      </c>
      <c r="M56" s="11"/>
      <c r="N56" s="11">
        <v>19.989999999999998</v>
      </c>
      <c r="O56" s="11"/>
      <c r="P56" s="11"/>
      <c r="Q56" s="11">
        <v>18.5</v>
      </c>
      <c r="R56" s="11">
        <f t="shared" si="2"/>
        <v>9.6999999999999993</v>
      </c>
      <c r="AC56" s="46"/>
    </row>
    <row r="57" spans="1:30" s="9" customFormat="1" hidden="1">
      <c r="A57" s="12">
        <v>41363</v>
      </c>
      <c r="B57" s="10">
        <v>160998827741</v>
      </c>
      <c r="C57" s="9" t="s">
        <v>82</v>
      </c>
      <c r="G57" s="9" t="s">
        <v>95</v>
      </c>
      <c r="H57" s="11"/>
      <c r="I57" s="11">
        <v>15.3</v>
      </c>
      <c r="J57" s="11">
        <v>3.25</v>
      </c>
      <c r="K57" s="11">
        <v>1.03</v>
      </c>
      <c r="L57" s="11">
        <f t="shared" si="4"/>
        <v>19.580000000000002</v>
      </c>
      <c r="M57" s="11"/>
      <c r="N57" s="11">
        <v>29.99</v>
      </c>
      <c r="O57" s="11"/>
      <c r="P57" s="11"/>
      <c r="Q57" s="16">
        <v>25</v>
      </c>
      <c r="R57" s="11">
        <f t="shared" si="2"/>
        <v>5.4199999999999982</v>
      </c>
      <c r="AC57" s="46"/>
    </row>
    <row r="58" spans="1:30" s="21" customFormat="1" hidden="1">
      <c r="A58" s="19">
        <v>41363</v>
      </c>
      <c r="B58" s="20">
        <v>160999052400</v>
      </c>
      <c r="C58" s="21" t="s">
        <v>83</v>
      </c>
      <c r="D58" s="21" t="s">
        <v>89</v>
      </c>
      <c r="G58" s="21" t="s">
        <v>84</v>
      </c>
      <c r="H58" s="22">
        <v>6</v>
      </c>
      <c r="I58" s="22">
        <v>11.92</v>
      </c>
      <c r="J58" s="22">
        <v>3.8</v>
      </c>
      <c r="K58" s="22">
        <v>1.17</v>
      </c>
      <c r="L58" s="22">
        <f t="shared" si="4"/>
        <v>22.89</v>
      </c>
      <c r="M58" s="22"/>
      <c r="N58" s="22">
        <v>29.99</v>
      </c>
      <c r="O58" s="22"/>
      <c r="P58" s="22"/>
      <c r="Q58" s="22"/>
      <c r="R58" s="22">
        <f t="shared" si="2"/>
        <v>7.0999999999999979</v>
      </c>
      <c r="U58" s="21" t="s">
        <v>102</v>
      </c>
      <c r="AC58" s="46"/>
    </row>
    <row r="59" spans="1:30" s="9" customFormat="1" hidden="1">
      <c r="A59" s="12">
        <v>41363</v>
      </c>
      <c r="B59" s="10">
        <v>161014002662</v>
      </c>
      <c r="C59" s="9" t="s">
        <v>90</v>
      </c>
      <c r="D59" s="9" t="s">
        <v>91</v>
      </c>
      <c r="G59" s="9" t="s">
        <v>84</v>
      </c>
      <c r="H59" s="11">
        <v>6</v>
      </c>
      <c r="I59" s="11">
        <v>5.35</v>
      </c>
      <c r="J59" s="11">
        <v>3.25</v>
      </c>
      <c r="K59" s="11">
        <v>1.03</v>
      </c>
      <c r="L59" s="11">
        <f t="shared" si="4"/>
        <v>15.629999999999999</v>
      </c>
      <c r="M59" s="11"/>
      <c r="N59" s="11">
        <v>25</v>
      </c>
      <c r="O59" s="11"/>
      <c r="P59" s="11"/>
      <c r="Q59" s="11">
        <v>29.99</v>
      </c>
      <c r="R59" s="11">
        <f t="shared" si="2"/>
        <v>14.36</v>
      </c>
      <c r="U59" s="9" t="s">
        <v>102</v>
      </c>
      <c r="AC59" s="46"/>
    </row>
    <row r="60" spans="1:30" s="9" customFormat="1">
      <c r="A60" s="12">
        <v>41363</v>
      </c>
      <c r="B60" s="36" t="s">
        <v>94</v>
      </c>
      <c r="C60" s="9" t="s">
        <v>85</v>
      </c>
      <c r="D60" s="9" t="s">
        <v>92</v>
      </c>
      <c r="G60" s="9" t="s">
        <v>84</v>
      </c>
      <c r="H60" s="11">
        <v>2</v>
      </c>
      <c r="I60" s="11">
        <v>5.68</v>
      </c>
      <c r="J60" s="11">
        <v>2.25</v>
      </c>
      <c r="K60" s="11">
        <v>0.76</v>
      </c>
      <c r="L60" s="11">
        <f t="shared" si="4"/>
        <v>10.69</v>
      </c>
      <c r="M60" s="11"/>
      <c r="N60" s="11">
        <v>15.95</v>
      </c>
      <c r="O60" s="11"/>
      <c r="P60" s="11"/>
      <c r="Q60" s="11"/>
      <c r="R60" s="11">
        <f t="shared" si="2"/>
        <v>5.26</v>
      </c>
      <c r="U60" s="9" t="s">
        <v>102</v>
      </c>
      <c r="AC60" s="46">
        <f t="shared" si="3"/>
        <v>2</v>
      </c>
      <c r="AD60" s="9" t="s">
        <v>147</v>
      </c>
    </row>
    <row r="61" spans="1:30" s="9" customFormat="1" hidden="1">
      <c r="A61" s="12">
        <v>41363</v>
      </c>
      <c r="B61" s="10">
        <v>160999086444</v>
      </c>
      <c r="C61" s="9" t="s">
        <v>86</v>
      </c>
      <c r="D61" s="9" t="s">
        <v>93</v>
      </c>
      <c r="G61" s="9" t="s">
        <v>84</v>
      </c>
      <c r="H61" s="11">
        <v>6</v>
      </c>
      <c r="I61" s="11">
        <v>9.7100000000000009</v>
      </c>
      <c r="J61" s="11">
        <v>2.7</v>
      </c>
      <c r="K61" s="11">
        <v>0.88</v>
      </c>
      <c r="L61" s="11">
        <f t="shared" si="4"/>
        <v>19.29</v>
      </c>
      <c r="M61" s="11"/>
      <c r="N61" s="11">
        <v>19.989999999999998</v>
      </c>
      <c r="O61" s="11"/>
      <c r="P61" s="11"/>
      <c r="Q61" s="11">
        <v>19.989999999999998</v>
      </c>
      <c r="R61" s="11">
        <f t="shared" si="2"/>
        <v>0.69999999999999929</v>
      </c>
      <c r="U61" s="9" t="s">
        <v>102</v>
      </c>
      <c r="AC61" s="46"/>
    </row>
    <row r="62" spans="1:30" s="21" customFormat="1" hidden="1">
      <c r="A62" s="19">
        <v>41369</v>
      </c>
      <c r="B62" s="20">
        <v>161002679140</v>
      </c>
      <c r="C62" s="21" t="s">
        <v>96</v>
      </c>
      <c r="E62" s="21">
        <v>1</v>
      </c>
      <c r="H62" s="22">
        <v>119.79</v>
      </c>
      <c r="I62" s="22">
        <v>7.88</v>
      </c>
      <c r="J62" s="22">
        <v>12.3</v>
      </c>
      <c r="K62" s="22">
        <v>4.8</v>
      </c>
      <c r="L62" s="22">
        <f t="shared" si="4"/>
        <v>144.77000000000001</v>
      </c>
      <c r="M62" s="22"/>
      <c r="N62" s="22">
        <v>155.69</v>
      </c>
      <c r="O62" s="22"/>
      <c r="P62" s="22"/>
      <c r="Q62" s="22"/>
      <c r="R62" s="22">
        <f t="shared" si="2"/>
        <v>10.919999999999987</v>
      </c>
      <c r="U62" s="21" t="s">
        <v>80</v>
      </c>
      <c r="AC62" s="46"/>
    </row>
    <row r="63" spans="1:30" s="21" customFormat="1" hidden="1">
      <c r="A63" s="19">
        <v>41369</v>
      </c>
      <c r="B63" s="20">
        <v>161002841255</v>
      </c>
      <c r="C63" s="23" t="s">
        <v>97</v>
      </c>
      <c r="E63" s="21">
        <v>1</v>
      </c>
      <c r="G63" s="21" t="s">
        <v>101</v>
      </c>
      <c r="H63" s="22">
        <v>29.9</v>
      </c>
      <c r="I63" s="22">
        <v>13.48</v>
      </c>
      <c r="J63" s="22">
        <v>6.78</v>
      </c>
      <c r="K63" s="22">
        <v>2.13</v>
      </c>
      <c r="L63" s="22">
        <f t="shared" si="4"/>
        <v>52.29</v>
      </c>
      <c r="M63" s="22"/>
      <c r="N63" s="22">
        <v>62.99</v>
      </c>
      <c r="O63" s="22"/>
      <c r="P63" s="22"/>
      <c r="Q63" s="22"/>
      <c r="R63" s="22">
        <f t="shared" si="2"/>
        <v>10.700000000000003</v>
      </c>
      <c r="U63" s="21" t="s">
        <v>98</v>
      </c>
      <c r="AC63" s="46"/>
    </row>
    <row r="64" spans="1:30" s="21" customFormat="1" hidden="1">
      <c r="A64" s="19">
        <v>41369</v>
      </c>
      <c r="B64" s="42" t="s">
        <v>100</v>
      </c>
      <c r="C64" s="23" t="s">
        <v>99</v>
      </c>
      <c r="E64" s="21">
        <v>1</v>
      </c>
      <c r="G64" s="21" t="s">
        <v>101</v>
      </c>
      <c r="H64" s="22">
        <v>29.99</v>
      </c>
      <c r="I64" s="22">
        <v>19</v>
      </c>
      <c r="J64" s="22">
        <v>6.84</v>
      </c>
      <c r="K64" s="22">
        <v>2.16</v>
      </c>
      <c r="L64" s="22">
        <f t="shared" si="4"/>
        <v>57.989999999999995</v>
      </c>
      <c r="M64" s="22"/>
      <c r="N64" s="22">
        <v>69.989999999999995</v>
      </c>
      <c r="O64" s="22"/>
      <c r="P64" s="22"/>
      <c r="Q64" s="22"/>
      <c r="R64" s="22">
        <f t="shared" si="2"/>
        <v>12</v>
      </c>
      <c r="U64" s="21" t="s">
        <v>98</v>
      </c>
      <c r="AC64" s="46"/>
    </row>
    <row r="65" spans="1:29" s="21" customFormat="1" hidden="1">
      <c r="A65" s="19">
        <v>41372</v>
      </c>
      <c r="B65" s="20">
        <v>161004137349</v>
      </c>
      <c r="C65" s="23" t="s">
        <v>107</v>
      </c>
      <c r="H65" s="22">
        <v>7.65</v>
      </c>
      <c r="I65" s="22">
        <v>0</v>
      </c>
      <c r="J65" s="22">
        <v>3.25</v>
      </c>
      <c r="K65" s="22">
        <v>1.03</v>
      </c>
      <c r="L65" s="22">
        <f t="shared" si="4"/>
        <v>11.93</v>
      </c>
      <c r="M65" s="22">
        <v>25</v>
      </c>
      <c r="N65" s="22">
        <v>25</v>
      </c>
      <c r="O65" s="22"/>
      <c r="P65" s="22"/>
      <c r="Q65" s="22"/>
      <c r="R65" s="22">
        <f t="shared" si="2"/>
        <v>13.07</v>
      </c>
      <c r="U65" s="21" t="s">
        <v>109</v>
      </c>
      <c r="AC65" s="46"/>
    </row>
    <row r="66" spans="1:29" s="9" customFormat="1" hidden="1">
      <c r="A66" s="12">
        <v>41387</v>
      </c>
      <c r="B66" s="10">
        <v>161009282459</v>
      </c>
      <c r="C66" s="9" t="s">
        <v>48</v>
      </c>
      <c r="E66" s="9">
        <v>5</v>
      </c>
      <c r="F66" s="9">
        <v>4</v>
      </c>
      <c r="H66" s="11">
        <v>86.86</v>
      </c>
      <c r="I66" s="11">
        <v>15.32</v>
      </c>
      <c r="J66" s="11">
        <v>10.8</v>
      </c>
      <c r="K66" s="11">
        <v>4.07</v>
      </c>
      <c r="L66" s="11">
        <f t="shared" si="4"/>
        <v>117.05000000000001</v>
      </c>
      <c r="M66" s="11"/>
      <c r="N66" s="11">
        <v>129.94999999999999</v>
      </c>
      <c r="O66" s="11"/>
      <c r="P66" s="11"/>
      <c r="Q66" s="11">
        <v>129.94999999999999</v>
      </c>
      <c r="R66" s="11">
        <f t="shared" ref="R66:R73" si="5">IF(NOT(Q66=0),Q66-L66,N66-L66)</f>
        <v>12.899999999999977</v>
      </c>
      <c r="U66" s="9" t="s">
        <v>46</v>
      </c>
      <c r="V66" s="9" t="s">
        <v>112</v>
      </c>
      <c r="AC66" s="46"/>
    </row>
    <row r="67" spans="1:29" s="21" customFormat="1" hidden="1">
      <c r="A67" s="19">
        <v>41387</v>
      </c>
      <c r="B67" s="20">
        <v>161013541832</v>
      </c>
      <c r="C67" s="21" t="s">
        <v>48</v>
      </c>
      <c r="E67" s="21">
        <v>5</v>
      </c>
      <c r="H67" s="22">
        <v>86.86</v>
      </c>
      <c r="I67" s="22">
        <v>15.32</v>
      </c>
      <c r="J67" s="22">
        <v>10.8</v>
      </c>
      <c r="K67" s="22">
        <v>4.07</v>
      </c>
      <c r="L67" s="22">
        <f>SUM(H67:K67)</f>
        <v>117.05000000000001</v>
      </c>
      <c r="M67" s="22"/>
      <c r="N67" s="22">
        <v>129.94999999999999</v>
      </c>
      <c r="O67" s="22"/>
      <c r="P67" s="22"/>
      <c r="Q67" s="22"/>
      <c r="R67" s="22">
        <f t="shared" si="5"/>
        <v>12.899999999999977</v>
      </c>
      <c r="U67" s="21" t="s">
        <v>46</v>
      </c>
      <c r="V67" s="21" t="s">
        <v>112</v>
      </c>
      <c r="AC67" s="46"/>
    </row>
    <row r="68" spans="1:29" s="21" customFormat="1" hidden="1">
      <c r="A68" s="19">
        <v>41387</v>
      </c>
      <c r="B68" s="20">
        <v>161013594097</v>
      </c>
      <c r="C68" s="23" t="s">
        <v>115</v>
      </c>
      <c r="E68" s="21">
        <v>5</v>
      </c>
      <c r="H68" s="22">
        <v>167.76</v>
      </c>
      <c r="I68" s="22">
        <v>10.37</v>
      </c>
      <c r="J68" s="22">
        <v>16.2</v>
      </c>
      <c r="K68" s="22">
        <v>6.68</v>
      </c>
      <c r="L68" s="22">
        <f>SUM(H68:K68)</f>
        <v>201.01</v>
      </c>
      <c r="M68" s="22"/>
      <c r="N68" s="22">
        <v>219.99</v>
      </c>
      <c r="O68" s="22"/>
      <c r="P68" s="22"/>
      <c r="Q68" s="22"/>
      <c r="R68" s="22">
        <f t="shared" si="5"/>
        <v>18.980000000000018</v>
      </c>
      <c r="U68" s="21" t="s">
        <v>46</v>
      </c>
      <c r="V68" s="21" t="s">
        <v>112</v>
      </c>
      <c r="AC68" s="46"/>
    </row>
    <row r="69" spans="1:29" s="21" customFormat="1" hidden="1">
      <c r="A69" s="19">
        <v>41388</v>
      </c>
      <c r="B69" s="20">
        <v>161014078301</v>
      </c>
      <c r="C69" s="21" t="s">
        <v>119</v>
      </c>
      <c r="E69" s="21">
        <v>5</v>
      </c>
      <c r="H69" s="22">
        <v>84.41</v>
      </c>
      <c r="I69" s="22">
        <v>11.66</v>
      </c>
      <c r="J69" s="22">
        <v>10.8</v>
      </c>
      <c r="K69" s="22">
        <v>4.07</v>
      </c>
      <c r="L69" s="22">
        <f>SUM(H69:K69)</f>
        <v>110.94</v>
      </c>
      <c r="M69" s="22"/>
      <c r="N69" s="22">
        <v>129.99</v>
      </c>
      <c r="O69" s="22"/>
      <c r="P69" s="22"/>
      <c r="Q69" s="22"/>
      <c r="R69" s="22">
        <f t="shared" si="5"/>
        <v>19.050000000000011</v>
      </c>
      <c r="U69" s="21" t="s">
        <v>46</v>
      </c>
      <c r="V69" s="21" t="s">
        <v>112</v>
      </c>
      <c r="AC69" s="46"/>
    </row>
    <row r="70" spans="1:29" s="21" customFormat="1" hidden="1">
      <c r="A70" s="19">
        <v>41388</v>
      </c>
      <c r="B70" s="20">
        <v>161014136485</v>
      </c>
      <c r="C70" s="21" t="s">
        <v>120</v>
      </c>
      <c r="E70" s="21">
        <v>1</v>
      </c>
      <c r="H70" s="22"/>
      <c r="I70" s="22">
        <v>12.9</v>
      </c>
      <c r="J70" s="22">
        <v>10.5</v>
      </c>
      <c r="K70" s="22">
        <v>3.93</v>
      </c>
      <c r="L70" s="22">
        <f t="shared" ref="L70:L73" si="6">SUM(H70:K70)</f>
        <v>27.33</v>
      </c>
      <c r="M70" s="22"/>
      <c r="N70" s="22">
        <v>125</v>
      </c>
      <c r="O70" s="22"/>
      <c r="P70" s="22"/>
      <c r="Q70" s="22"/>
      <c r="R70" s="22">
        <f t="shared" si="5"/>
        <v>97.67</v>
      </c>
      <c r="U70" s="21" t="s">
        <v>46</v>
      </c>
      <c r="V70" s="21" t="s">
        <v>112</v>
      </c>
      <c r="AC70" s="46"/>
    </row>
    <row r="71" spans="1:29" s="21" customFormat="1" hidden="1">
      <c r="A71" s="19">
        <v>41391</v>
      </c>
      <c r="B71" s="20">
        <v>161015665714</v>
      </c>
      <c r="C71" s="21" t="s">
        <v>117</v>
      </c>
      <c r="E71" s="21">
        <v>5</v>
      </c>
      <c r="H71" s="22">
        <v>138.21</v>
      </c>
      <c r="I71" s="22">
        <v>10.55</v>
      </c>
      <c r="J71" s="22">
        <v>14.4</v>
      </c>
      <c r="K71" s="22">
        <v>5.81</v>
      </c>
      <c r="L71" s="22">
        <f t="shared" si="6"/>
        <v>168.97000000000003</v>
      </c>
      <c r="M71" s="22"/>
      <c r="N71" s="22">
        <v>189.99</v>
      </c>
      <c r="O71" s="22"/>
      <c r="P71" s="22"/>
      <c r="Q71" s="22"/>
      <c r="R71" s="22">
        <f t="shared" si="5"/>
        <v>21.019999999999982</v>
      </c>
      <c r="U71" s="21" t="s">
        <v>46</v>
      </c>
      <c r="V71" s="21" t="s">
        <v>121</v>
      </c>
      <c r="AC71" s="46"/>
    </row>
    <row r="72" spans="1:29" s="21" customFormat="1" hidden="1">
      <c r="A72" s="19">
        <v>41391</v>
      </c>
      <c r="B72" s="20">
        <v>161015668527</v>
      </c>
      <c r="C72" s="21" t="s">
        <v>124</v>
      </c>
      <c r="E72" s="21">
        <v>5</v>
      </c>
      <c r="H72" s="22">
        <v>92.84</v>
      </c>
      <c r="I72" s="22">
        <v>10.55</v>
      </c>
      <c r="J72" s="22">
        <v>11.1</v>
      </c>
      <c r="K72" s="22">
        <v>4.21</v>
      </c>
      <c r="L72" s="22">
        <f t="shared" si="6"/>
        <v>118.69999999999999</v>
      </c>
      <c r="M72" s="22"/>
      <c r="N72" s="22">
        <v>134.99</v>
      </c>
      <c r="O72" s="22"/>
      <c r="P72" s="22"/>
      <c r="Q72" s="22"/>
      <c r="R72" s="22">
        <f t="shared" si="5"/>
        <v>16.29000000000002</v>
      </c>
      <c r="U72" s="21" t="s">
        <v>46</v>
      </c>
      <c r="V72" s="21" t="s">
        <v>121</v>
      </c>
      <c r="AC72" s="46"/>
    </row>
    <row r="73" spans="1:29" s="21" customFormat="1" hidden="1">
      <c r="A73" s="19">
        <v>41391</v>
      </c>
      <c r="B73" s="20">
        <v>161015646546</v>
      </c>
      <c r="C73" s="21" t="s">
        <v>122</v>
      </c>
      <c r="E73" s="21">
        <v>5</v>
      </c>
      <c r="H73" s="22">
        <v>167.76</v>
      </c>
      <c r="I73" s="22">
        <v>12.26</v>
      </c>
      <c r="J73" s="22">
        <v>16.2</v>
      </c>
      <c r="K73" s="22">
        <v>6.68</v>
      </c>
      <c r="L73" s="22">
        <f t="shared" si="6"/>
        <v>202.89999999999998</v>
      </c>
      <c r="M73" s="22"/>
      <c r="N73" s="22">
        <v>219.95</v>
      </c>
      <c r="O73" s="22"/>
      <c r="P73" s="22"/>
      <c r="Q73" s="22"/>
      <c r="R73" s="22">
        <f t="shared" si="5"/>
        <v>17.050000000000011</v>
      </c>
      <c r="U73" s="21" t="s">
        <v>46</v>
      </c>
      <c r="V73" s="21" t="s">
        <v>123</v>
      </c>
      <c r="AC73" s="46"/>
    </row>
  </sheetData>
  <autoFilter ref="A3:AC73">
    <filterColumn colId="28">
      <customFilters>
        <customFilter operator="greaterThan" val="0"/>
      </customFilters>
    </filterColumn>
  </autoFilter>
  <pageMargins left="0.7" right="0.7" top="0.75" bottom="0.75" header="0.3" footer="0.3"/>
  <pageSetup scale="64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2"/>
  <sheetViews>
    <sheetView workbookViewId="0">
      <selection activeCell="E2" sqref="E2"/>
    </sheetView>
  </sheetViews>
  <sheetFormatPr defaultRowHeight="15"/>
  <cols>
    <col min="1" max="1" width="12" bestFit="1" customWidth="1"/>
    <col min="2" max="2" width="22.5703125" bestFit="1" customWidth="1"/>
    <col min="3" max="3" width="22.7109375" bestFit="1" customWidth="1"/>
  </cols>
  <sheetData>
    <row r="1" spans="1:5">
      <c r="A1" t="s">
        <v>56</v>
      </c>
      <c r="B1" t="s">
        <v>57</v>
      </c>
      <c r="C1" t="s">
        <v>58</v>
      </c>
      <c r="D1" t="s">
        <v>59</v>
      </c>
      <c r="E1" t="s">
        <v>60</v>
      </c>
    </row>
    <row r="2" spans="1:5" ht="15.75">
      <c r="A2" t="s">
        <v>53</v>
      </c>
      <c r="B2" s="14" t="s">
        <v>52</v>
      </c>
      <c r="C2" s="14" t="s">
        <v>55</v>
      </c>
      <c r="D2" t="s">
        <v>54</v>
      </c>
      <c r="E2">
        <v>92131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I8"/>
  <sheetViews>
    <sheetView workbookViewId="0">
      <selection activeCell="A3" sqref="A3:A8"/>
    </sheetView>
  </sheetViews>
  <sheetFormatPr defaultRowHeight="15"/>
  <cols>
    <col min="1" max="1" width="9.7109375" style="25" bestFit="1" customWidth="1"/>
    <col min="2" max="2" width="48.28515625" style="26" customWidth="1"/>
    <col min="3" max="3" width="13.28515625" style="28" bestFit="1" customWidth="1"/>
    <col min="4" max="4" width="14.140625" style="29" bestFit="1" customWidth="1"/>
    <col min="5" max="5" width="14.140625" style="31" customWidth="1"/>
    <col min="6" max="6" width="14.5703125" style="28" bestFit="1" customWidth="1"/>
    <col min="7" max="7" width="14.5703125" style="28" customWidth="1"/>
    <col min="8" max="8" width="11" style="28" bestFit="1" customWidth="1"/>
    <col min="9" max="9" width="9.140625" style="28"/>
  </cols>
  <sheetData>
    <row r="2" spans="1:9" s="1" customFormat="1" ht="30">
      <c r="A2" s="30" t="s">
        <v>126</v>
      </c>
      <c r="B2" s="26" t="s">
        <v>127</v>
      </c>
      <c r="C2" s="32" t="s">
        <v>128</v>
      </c>
      <c r="D2" s="33" t="s">
        <v>129</v>
      </c>
      <c r="E2" s="34" t="s">
        <v>133</v>
      </c>
      <c r="F2" s="32" t="s">
        <v>130</v>
      </c>
      <c r="G2" s="32" t="s">
        <v>135</v>
      </c>
      <c r="H2" s="32" t="s">
        <v>131</v>
      </c>
      <c r="I2" s="32" t="s">
        <v>134</v>
      </c>
    </row>
    <row r="3" spans="1:9" ht="75">
      <c r="A3" s="27">
        <v>41417</v>
      </c>
      <c r="B3" s="26" t="s">
        <v>136</v>
      </c>
      <c r="C3" s="28">
        <v>50</v>
      </c>
      <c r="D3" s="29" t="s">
        <v>132</v>
      </c>
      <c r="E3" s="31">
        <v>6.4</v>
      </c>
      <c r="F3" s="28">
        <v>5.35</v>
      </c>
      <c r="H3" s="28">
        <v>50</v>
      </c>
      <c r="I3" s="28">
        <f>H3-F3-E3-G3</f>
        <v>38.25</v>
      </c>
    </row>
    <row r="4" spans="1:9" ht="60">
      <c r="A4" s="27">
        <v>41417</v>
      </c>
      <c r="B4" s="26" t="s">
        <v>138</v>
      </c>
      <c r="C4" s="28">
        <v>73.489999999999995</v>
      </c>
      <c r="D4" s="29" t="s">
        <v>132</v>
      </c>
      <c r="E4" s="35">
        <v>38.880000000000003</v>
      </c>
      <c r="F4" s="35">
        <v>12.68</v>
      </c>
      <c r="G4" s="35">
        <v>2.4300000000000002</v>
      </c>
      <c r="H4" s="28">
        <v>73.489999999999995</v>
      </c>
      <c r="I4" s="28">
        <f t="shared" ref="I4:I8" si="0">H4-F4-E4-G4</f>
        <v>19.499999999999993</v>
      </c>
    </row>
    <row r="5" spans="1:9" ht="60">
      <c r="A5" s="27">
        <v>41417</v>
      </c>
      <c r="B5" s="26" t="s">
        <v>139</v>
      </c>
      <c r="C5" s="28">
        <v>73.489999999999995</v>
      </c>
      <c r="D5" s="29" t="s">
        <v>132</v>
      </c>
      <c r="E5" s="35">
        <v>38.880000000000003</v>
      </c>
      <c r="F5" s="35">
        <v>12.68</v>
      </c>
      <c r="G5" s="35">
        <v>2.4300000000000002</v>
      </c>
      <c r="H5" s="28">
        <v>73.489999999999995</v>
      </c>
      <c r="I5" s="28">
        <f t="shared" si="0"/>
        <v>19.499999999999993</v>
      </c>
    </row>
    <row r="6" spans="1:9">
      <c r="A6" s="27">
        <v>41417</v>
      </c>
      <c r="B6" s="26" t="s">
        <v>137</v>
      </c>
      <c r="C6" s="28">
        <v>59.99</v>
      </c>
      <c r="D6" s="29" t="s">
        <v>132</v>
      </c>
      <c r="E6" s="35">
        <v>25</v>
      </c>
      <c r="F6" s="35">
        <v>15.4</v>
      </c>
      <c r="G6" s="28">
        <v>2.04</v>
      </c>
      <c r="H6" s="28">
        <v>59.99</v>
      </c>
      <c r="I6" s="28">
        <f t="shared" si="0"/>
        <v>17.550000000000004</v>
      </c>
    </row>
    <row r="7" spans="1:9" ht="60">
      <c r="A7" s="27">
        <v>41417</v>
      </c>
      <c r="B7" s="1" t="s">
        <v>140</v>
      </c>
      <c r="C7" s="28">
        <v>139.94999999999999</v>
      </c>
      <c r="D7" s="29" t="s">
        <v>132</v>
      </c>
      <c r="E7" s="31">
        <v>102.34</v>
      </c>
      <c r="F7" s="28">
        <v>12.5</v>
      </c>
      <c r="G7" s="28">
        <v>4.3600000000000003</v>
      </c>
      <c r="H7" s="28">
        <v>139.94999999999999</v>
      </c>
      <c r="I7" s="28">
        <f t="shared" si="0"/>
        <v>20.749999999999986</v>
      </c>
    </row>
    <row r="8" spans="1:9" ht="60">
      <c r="A8" s="27">
        <v>41417</v>
      </c>
      <c r="B8" s="26" t="s">
        <v>141</v>
      </c>
      <c r="C8" s="28">
        <v>129.94999999999999</v>
      </c>
      <c r="D8" s="29" t="s">
        <v>132</v>
      </c>
      <c r="E8" s="31">
        <v>85.46</v>
      </c>
      <c r="F8" s="28">
        <v>12.16</v>
      </c>
      <c r="G8" s="28">
        <v>4.07</v>
      </c>
      <c r="H8" s="28">
        <v>129.92500000000001</v>
      </c>
      <c r="I8" s="28">
        <f t="shared" si="0"/>
        <v>28.235000000000021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Sheet2</vt:lpstr>
      <vt:lpstr>ebay sales</vt:lpstr>
      <vt:lpstr>buyers</vt:lpstr>
      <vt:lpstr>TheOnlineYardsale</vt:lpstr>
      <vt:lpstr>'ebay sales'!Print_Area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Moyer</dc:creator>
  <cp:lastModifiedBy>Richard Moyer</cp:lastModifiedBy>
  <cp:lastPrinted>2013-07-02T22:04:47Z</cp:lastPrinted>
  <dcterms:created xsi:type="dcterms:W3CDTF">2013-03-03T15:57:11Z</dcterms:created>
  <dcterms:modified xsi:type="dcterms:W3CDTF">2013-07-02T22:09:35Z</dcterms:modified>
</cp:coreProperties>
</file>